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codeName="{4470D2CD-2249-CD33-4A35-6F278624656F}"/>
  <workbookPr updateLinks="never" codeName="ThisWorkbook"/>
  <mc:AlternateContent xmlns:mc="http://schemas.openxmlformats.org/markup-compatibility/2006">
    <mc:Choice Requires="x15">
      <x15ac:absPath xmlns:x15ac="http://schemas.microsoft.com/office/spreadsheetml/2010/11/ac" url="https://placingplatform-my.sharepoint.com/personal/christophe_lacroix_placingplatformlimited_com/Documents/Website/Migration/Onboarding Forms/Working files/"/>
    </mc:Choice>
  </mc:AlternateContent>
  <xr:revisionPtr revIDLastSave="108" documentId="11_24DB43A5DF3E67525E8CC1AB4B6A52549DC622D8" xr6:coauthVersionLast="45" xr6:coauthVersionMax="45" xr10:uidLastSave="{8E84B999-669F-461A-A3DC-389D6B0EBCE3}"/>
  <bookViews>
    <workbookView xWindow="-90" yWindow="-16320" windowWidth="29040" windowHeight="15840" tabRatio="554" firstSheet="1" activeTab="1" xr2:uid="{00000000-000D-0000-FFFF-FFFF00000000}"/>
  </bookViews>
  <sheets>
    <sheet name="Welcome (2)" sheetId="6" state="hidden" r:id="rId1"/>
    <sheet name="Welcome" sheetId="1" r:id="rId2"/>
    <sheet name="Checklist" sheetId="5" r:id="rId3"/>
    <sheet name="Your Company Details" sheetId="9" r:id="rId4"/>
    <sheet name="Your Classes" sheetId="3" r:id="rId5"/>
    <sheet name="Your Markets" sheetId="7" r:id="rId6"/>
    <sheet name="A&amp;H Markets" sheetId="20" state="hidden" r:id="rId7"/>
    <sheet name="Aviation Markets" sheetId="21" state="hidden" r:id="rId8"/>
    <sheet name="BL Markets" sheetId="24" state="hidden" r:id="rId9"/>
    <sheet name="Casualty Markets" sheetId="26" state="hidden" r:id="rId10"/>
    <sheet name="Construction Markets" sheetId="25" state="hidden" r:id="rId11"/>
    <sheet name="Energy Markets" sheetId="15" state="hidden" r:id="rId12"/>
    <sheet name="FPL Markets" sheetId="12" state="hidden" r:id="rId13"/>
    <sheet name="K&amp;R Markets" sheetId="18" state="hidden" r:id="rId14"/>
    <sheet name="Marine Markets" sheetId="13" state="hidden" r:id="rId15"/>
    <sheet name="PR Markets" sheetId="17" state="hidden" r:id="rId16"/>
    <sheet name="Property Markets" sheetId="14" state="hidden" r:id="rId17"/>
    <sheet name="RE Markets" sheetId="19" state="hidden" r:id="rId18"/>
    <sheet name="RI Markets" sheetId="22" state="hidden" r:id="rId19"/>
    <sheet name="Terrorism Markets" sheetId="8" state="hidden" r:id="rId20"/>
    <sheet name="Your User Details" sheetId="23" r:id="rId21"/>
    <sheet name="Extract Data" sheetId="27" state="hidden" r:id="rId22"/>
    <sheet name="LMS Upload" sheetId="28" state="hidden" r:id="rId23"/>
    <sheet name="Keys" sheetId="4" state="hidden"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56" i="23" l="1"/>
  <c r="S56" i="23"/>
  <c r="R56" i="23"/>
  <c r="Q56" i="23"/>
  <c r="P56" i="23"/>
  <c r="O56" i="23"/>
  <c r="N56" i="23"/>
  <c r="M56" i="23"/>
  <c r="L56" i="23"/>
  <c r="U56" i="23" s="1"/>
  <c r="D9" i="23"/>
  <c r="D10" i="23"/>
  <c r="P51" i="28" l="1"/>
  <c r="O51" i="28"/>
  <c r="N51" i="28"/>
  <c r="M51" i="28"/>
  <c r="E51" i="28"/>
  <c r="D51" i="28"/>
  <c r="C51" i="28"/>
  <c r="B51" i="28"/>
  <c r="A51" i="28"/>
  <c r="B35" i="27"/>
  <c r="B36" i="27"/>
  <c r="F30" i="27"/>
  <c r="E30" i="27"/>
  <c r="C30" i="27"/>
  <c r="B30" i="27"/>
  <c r="F56" i="9"/>
  <c r="B55" i="9"/>
  <c r="B154" i="9"/>
  <c r="B128" i="9"/>
  <c r="B141" i="9"/>
  <c r="B115" i="9"/>
  <c r="B102" i="9"/>
  <c r="B91" i="9"/>
  <c r="B44" i="27" l="1"/>
  <c r="B43" i="27"/>
  <c r="B42" i="27"/>
  <c r="B41" i="27"/>
  <c r="B40" i="27"/>
  <c r="B39" i="27"/>
  <c r="B38" i="27"/>
  <c r="B144" i="27" l="1"/>
  <c r="B143" i="27"/>
  <c r="B142" i="27"/>
  <c r="B141" i="27"/>
  <c r="B140" i="27"/>
  <c r="B139" i="27"/>
  <c r="B138" i="27"/>
  <c r="B137" i="27"/>
  <c r="B136" i="27"/>
  <c r="B135" i="27"/>
  <c r="B134" i="27"/>
  <c r="B133" i="27"/>
  <c r="B132" i="27"/>
  <c r="B131" i="27"/>
  <c r="B130" i="27"/>
  <c r="B129" i="27"/>
  <c r="B128" i="27"/>
  <c r="B127" i="27"/>
  <c r="B126" i="27"/>
  <c r="B125" i="27"/>
  <c r="B124" i="27"/>
  <c r="B123" i="27"/>
  <c r="B122" i="27"/>
  <c r="B121" i="27"/>
  <c r="B120" i="27"/>
  <c r="B119" i="27"/>
  <c r="B118" i="27"/>
  <c r="B117" i="27"/>
  <c r="B116" i="27"/>
  <c r="B115" i="27"/>
  <c r="B114" i="27"/>
  <c r="B113" i="27"/>
  <c r="B112" i="27"/>
  <c r="B111" i="27"/>
  <c r="B110" i="27"/>
  <c r="B109" i="27"/>
  <c r="B108" i="27"/>
  <c r="B107" i="27"/>
  <c r="B106" i="27"/>
  <c r="B105" i="27"/>
  <c r="B104" i="27"/>
  <c r="B103" i="27"/>
  <c r="B102" i="27"/>
  <c r="B101" i="27"/>
  <c r="B100" i="27"/>
  <c r="B99" i="27"/>
  <c r="B98" i="27"/>
  <c r="B97" i="27"/>
  <c r="B96" i="27"/>
  <c r="B95" i="27"/>
  <c r="B94" i="27"/>
  <c r="B93" i="27"/>
  <c r="B92" i="27"/>
  <c r="B91" i="27"/>
  <c r="B90" i="27"/>
  <c r="B89" i="27"/>
  <c r="B88" i="27"/>
  <c r="B87" i="27"/>
  <c r="B86" i="27"/>
  <c r="B85" i="27"/>
  <c r="B84" i="27"/>
  <c r="B83" i="27"/>
  <c r="B82" i="27"/>
  <c r="B81" i="27"/>
  <c r="B80" i="27"/>
  <c r="B79" i="27"/>
  <c r="B78" i="27"/>
  <c r="B77" i="27"/>
  <c r="B76" i="27"/>
  <c r="B75" i="27"/>
  <c r="B74" i="27"/>
  <c r="B73" i="27"/>
  <c r="B72" i="27"/>
  <c r="B71" i="27"/>
  <c r="B70" i="27"/>
  <c r="B54" i="27"/>
  <c r="B69" i="27"/>
  <c r="B68" i="27"/>
  <c r="B67" i="27"/>
  <c r="B66" i="27"/>
  <c r="B65" i="27"/>
  <c r="B64" i="27"/>
  <c r="B63" i="27"/>
  <c r="B62" i="27"/>
  <c r="B61" i="27"/>
  <c r="B60" i="27"/>
  <c r="B59" i="27"/>
  <c r="B58" i="27"/>
  <c r="B57" i="27"/>
  <c r="B56" i="27"/>
  <c r="B55" i="27"/>
  <c r="B53" i="27"/>
  <c r="B52" i="27"/>
  <c r="B51" i="27"/>
  <c r="B50" i="27"/>
  <c r="B7" i="21" l="1"/>
  <c r="B7" i="24"/>
  <c r="B7" i="26"/>
  <c r="G182" i="9"/>
  <c r="G33" i="9" l="1"/>
  <c r="F33" i="27" l="1"/>
  <c r="E33" i="27"/>
  <c r="C33" i="27"/>
  <c r="B33" i="27"/>
  <c r="F32" i="27"/>
  <c r="E32" i="27"/>
  <c r="C32" i="27"/>
  <c r="B32" i="27"/>
  <c r="F31" i="27"/>
  <c r="E31" i="27"/>
  <c r="C31" i="27"/>
  <c r="B31" i="27"/>
  <c r="F29" i="27"/>
  <c r="E29" i="27"/>
  <c r="C29" i="27"/>
  <c r="B29" i="27"/>
  <c r="F28" i="27"/>
  <c r="E28" i="27"/>
  <c r="C28" i="27"/>
  <c r="B28" i="27"/>
  <c r="F27" i="27" l="1"/>
  <c r="E27" i="27"/>
  <c r="C27" i="27"/>
  <c r="B27" i="27"/>
  <c r="F26" i="27"/>
  <c r="E26" i="27"/>
  <c r="C26" i="27"/>
  <c r="B26" i="27"/>
  <c r="F25" i="27"/>
  <c r="E25" i="27"/>
  <c r="C25" i="27"/>
  <c r="B25" i="27"/>
  <c r="F24" i="27"/>
  <c r="E24" i="27"/>
  <c r="C24" i="27"/>
  <c r="B24" i="27"/>
  <c r="F23" i="27"/>
  <c r="E23" i="27"/>
  <c r="C23" i="27"/>
  <c r="B23" i="27"/>
  <c r="A33" i="27"/>
  <c r="A32" i="27"/>
  <c r="A31" i="27"/>
  <c r="A30" i="27"/>
  <c r="A29" i="27"/>
  <c r="A28" i="27"/>
  <c r="A27" i="27"/>
  <c r="A26" i="27"/>
  <c r="A25" i="27"/>
  <c r="A24" i="27"/>
  <c r="A23" i="27"/>
  <c r="A22" i="27"/>
  <c r="F22" i="27"/>
  <c r="E22" i="27"/>
  <c r="C22" i="27"/>
  <c r="B22" i="27"/>
  <c r="B18" i="27"/>
  <c r="E182" i="9" l="1"/>
  <c r="G177" i="9" l="1"/>
  <c r="G175" i="9"/>
  <c r="G173" i="9"/>
  <c r="G171" i="9"/>
  <c r="G167" i="9"/>
  <c r="G162" i="9"/>
  <c r="G160" i="9"/>
  <c r="G158" i="9"/>
  <c r="G156" i="9"/>
  <c r="G149" i="9"/>
  <c r="G147" i="9"/>
  <c r="G145" i="9"/>
  <c r="G143" i="9"/>
  <c r="G136" i="9"/>
  <c r="G134" i="9"/>
  <c r="G132" i="9"/>
  <c r="G130" i="9"/>
  <c r="G123" i="9"/>
  <c r="G121" i="9"/>
  <c r="G119" i="9"/>
  <c r="G117" i="9"/>
  <c r="G110" i="9"/>
  <c r="G108" i="9"/>
  <c r="G106" i="9"/>
  <c r="G104" i="9"/>
  <c r="G99" i="9"/>
  <c r="G97" i="9"/>
  <c r="G95" i="9"/>
  <c r="G93" i="9"/>
  <c r="G88" i="9"/>
  <c r="G86" i="9"/>
  <c r="G84" i="9"/>
  <c r="G82" i="9"/>
  <c r="G76" i="9"/>
  <c r="G74" i="9"/>
  <c r="G72" i="9"/>
  <c r="G70" i="9"/>
  <c r="G66" i="9"/>
  <c r="G64" i="9"/>
  <c r="G62" i="9"/>
  <c r="G60" i="9"/>
  <c r="G53" i="9"/>
  <c r="G51" i="9"/>
  <c r="G49" i="9"/>
  <c r="G47" i="9"/>
  <c r="G56" i="9"/>
  <c r="G43" i="9"/>
  <c r="G41" i="9"/>
  <c r="G39" i="9"/>
  <c r="G37" i="9"/>
  <c r="G24" i="9"/>
  <c r="G20" i="9"/>
  <c r="G18" i="9"/>
  <c r="G14" i="9"/>
  <c r="G10" i="9"/>
  <c r="G8" i="9"/>
  <c r="F76" i="9"/>
  <c r="F74" i="9"/>
  <c r="F72" i="9"/>
  <c r="F70" i="9"/>
  <c r="F66" i="9"/>
  <c r="F64" i="9"/>
  <c r="F62" i="9"/>
  <c r="F60" i="9"/>
  <c r="G184" i="9" l="1"/>
  <c r="E4" i="9" s="1"/>
  <c r="C6" i="5" s="1"/>
  <c r="D6" i="5" s="1"/>
  <c r="B7" i="5" l="1"/>
  <c r="P50" i="28"/>
  <c r="O50" i="28"/>
  <c r="N50" i="28"/>
  <c r="M50" i="28"/>
  <c r="P49" i="28"/>
  <c r="O49" i="28"/>
  <c r="N49" i="28"/>
  <c r="M49" i="28"/>
  <c r="P48" i="28"/>
  <c r="O48" i="28"/>
  <c r="N48" i="28"/>
  <c r="M48" i="28"/>
  <c r="P47" i="28"/>
  <c r="O47" i="28"/>
  <c r="N47" i="28"/>
  <c r="M47" i="28"/>
  <c r="P46" i="28"/>
  <c r="O46" i="28"/>
  <c r="N46" i="28"/>
  <c r="M46" i="28"/>
  <c r="P45" i="28"/>
  <c r="O45" i="28"/>
  <c r="N45" i="28"/>
  <c r="M45" i="28"/>
  <c r="P44" i="28"/>
  <c r="O44" i="28"/>
  <c r="N44" i="28"/>
  <c r="M44" i="28"/>
  <c r="P43" i="28"/>
  <c r="O43" i="28"/>
  <c r="N43" i="28"/>
  <c r="M43" i="28"/>
  <c r="P42" i="28"/>
  <c r="O42" i="28"/>
  <c r="N42" i="28"/>
  <c r="M42" i="28"/>
  <c r="P41" i="28"/>
  <c r="O41" i="28"/>
  <c r="N41" i="28"/>
  <c r="M41" i="28"/>
  <c r="P40" i="28"/>
  <c r="O40" i="28"/>
  <c r="N40" i="28"/>
  <c r="M40" i="28"/>
  <c r="P39" i="28"/>
  <c r="O39" i="28"/>
  <c r="N39" i="28"/>
  <c r="M39" i="28"/>
  <c r="P38" i="28"/>
  <c r="O38" i="28"/>
  <c r="N38" i="28"/>
  <c r="M38" i="28"/>
  <c r="P37" i="28"/>
  <c r="O37" i="28"/>
  <c r="N37" i="28"/>
  <c r="M37" i="28"/>
  <c r="P36" i="28"/>
  <c r="O36" i="28"/>
  <c r="N36" i="28"/>
  <c r="M36" i="28"/>
  <c r="P35" i="28"/>
  <c r="O35" i="28"/>
  <c r="N35" i="28"/>
  <c r="M35" i="28"/>
  <c r="P34" i="28"/>
  <c r="O34" i="28"/>
  <c r="N34" i="28"/>
  <c r="M34" i="28"/>
  <c r="P33" i="28"/>
  <c r="O33" i="28"/>
  <c r="N33" i="28"/>
  <c r="M33" i="28"/>
  <c r="P32" i="28"/>
  <c r="O32" i="28"/>
  <c r="N32" i="28"/>
  <c r="M32" i="28"/>
  <c r="P31" i="28"/>
  <c r="O31" i="28"/>
  <c r="N31" i="28"/>
  <c r="M31" i="28"/>
  <c r="P30" i="28"/>
  <c r="O30" i="28"/>
  <c r="N30" i="28"/>
  <c r="M30" i="28"/>
  <c r="P29" i="28"/>
  <c r="O29" i="28"/>
  <c r="N29" i="28"/>
  <c r="M29" i="28"/>
  <c r="P28" i="28"/>
  <c r="O28" i="28"/>
  <c r="N28" i="28"/>
  <c r="M28" i="28"/>
  <c r="P27" i="28"/>
  <c r="O27" i="28"/>
  <c r="N27" i="28"/>
  <c r="M27" i="28"/>
  <c r="P26" i="28"/>
  <c r="O26" i="28"/>
  <c r="N26" i="28"/>
  <c r="M26" i="28"/>
  <c r="P25" i="28"/>
  <c r="O25" i="28"/>
  <c r="N25" i="28"/>
  <c r="M25" i="28"/>
  <c r="P24" i="28"/>
  <c r="O24" i="28"/>
  <c r="N24" i="28"/>
  <c r="M24" i="28"/>
  <c r="P23" i="28"/>
  <c r="O23" i="28"/>
  <c r="N23" i="28"/>
  <c r="M23" i="28"/>
  <c r="P22" i="28"/>
  <c r="O22" i="28"/>
  <c r="N22" i="28"/>
  <c r="M22" i="28"/>
  <c r="P21" i="28"/>
  <c r="O21" i="28"/>
  <c r="N21" i="28"/>
  <c r="M21" i="28"/>
  <c r="P20" i="28"/>
  <c r="O20" i="28"/>
  <c r="N20" i="28"/>
  <c r="M20" i="28"/>
  <c r="P19" i="28"/>
  <c r="O19" i="28"/>
  <c r="N19" i="28"/>
  <c r="M19" i="28"/>
  <c r="P18" i="28"/>
  <c r="O18" i="28"/>
  <c r="N18" i="28"/>
  <c r="M18" i="28"/>
  <c r="P17" i="28"/>
  <c r="O17" i="28"/>
  <c r="N17" i="28"/>
  <c r="M17" i="28"/>
  <c r="P16" i="28"/>
  <c r="O16" i="28"/>
  <c r="N16" i="28"/>
  <c r="M16" i="28"/>
  <c r="P15" i="28"/>
  <c r="O15" i="28"/>
  <c r="N15" i="28"/>
  <c r="M15" i="28"/>
  <c r="P14" i="28"/>
  <c r="O14" i="28"/>
  <c r="N14" i="28"/>
  <c r="M14" i="28"/>
  <c r="P13" i="28"/>
  <c r="O13" i="28"/>
  <c r="N13" i="28"/>
  <c r="M13" i="28"/>
  <c r="P12" i="28"/>
  <c r="O12" i="28"/>
  <c r="N12" i="28"/>
  <c r="M12" i="28"/>
  <c r="P11" i="28"/>
  <c r="O11" i="28"/>
  <c r="N11" i="28"/>
  <c r="M11" i="28"/>
  <c r="P10" i="28"/>
  <c r="O10" i="28"/>
  <c r="N10" i="28"/>
  <c r="M10" i="28"/>
  <c r="P9" i="28"/>
  <c r="O9" i="28"/>
  <c r="N9" i="28"/>
  <c r="M9" i="28"/>
  <c r="P8" i="28"/>
  <c r="O8" i="28"/>
  <c r="N8" i="28"/>
  <c r="M8" i="28"/>
  <c r="P7" i="28"/>
  <c r="O7" i="28"/>
  <c r="N7" i="28"/>
  <c r="M7" i="28"/>
  <c r="P6" i="28"/>
  <c r="O6" i="28"/>
  <c r="N6" i="28"/>
  <c r="M6" i="28"/>
  <c r="P5" i="28"/>
  <c r="O5" i="28"/>
  <c r="N5" i="28"/>
  <c r="M5" i="28"/>
  <c r="P4" i="28"/>
  <c r="O4" i="28"/>
  <c r="N4" i="28"/>
  <c r="M4" i="28"/>
  <c r="P3" i="28"/>
  <c r="O3" i="28"/>
  <c r="N3" i="28"/>
  <c r="M3" i="28"/>
  <c r="P2" i="28"/>
  <c r="O2" i="28"/>
  <c r="N2" i="28"/>
  <c r="M2" i="28"/>
  <c r="E50" i="28"/>
  <c r="D50" i="28"/>
  <c r="C50" i="28"/>
  <c r="B50" i="28"/>
  <c r="A50" i="28"/>
  <c r="E49" i="28"/>
  <c r="D49" i="28"/>
  <c r="C49" i="28"/>
  <c r="B49" i="28"/>
  <c r="A49" i="28"/>
  <c r="E48" i="28"/>
  <c r="D48" i="28"/>
  <c r="C48" i="28"/>
  <c r="B48" i="28"/>
  <c r="A48" i="28"/>
  <c r="E47" i="28"/>
  <c r="D47" i="28"/>
  <c r="C47" i="28"/>
  <c r="B47" i="28"/>
  <c r="A47" i="28"/>
  <c r="E46" i="28"/>
  <c r="D46" i="28"/>
  <c r="C46" i="28"/>
  <c r="B46" i="28"/>
  <c r="A46" i="28"/>
  <c r="E45" i="28"/>
  <c r="D45" i="28"/>
  <c r="C45" i="28"/>
  <c r="B45" i="28"/>
  <c r="A45" i="28"/>
  <c r="E44" i="28"/>
  <c r="D44" i="28"/>
  <c r="C44" i="28"/>
  <c r="B44" i="28"/>
  <c r="A44" i="28"/>
  <c r="E43" i="28"/>
  <c r="D43" i="28"/>
  <c r="C43" i="28"/>
  <c r="B43" i="28"/>
  <c r="A43" i="28"/>
  <c r="E42" i="28"/>
  <c r="D42" i="28"/>
  <c r="C42" i="28"/>
  <c r="B42" i="28"/>
  <c r="A42" i="28"/>
  <c r="E41" i="28"/>
  <c r="D41" i="28"/>
  <c r="C41" i="28"/>
  <c r="B41" i="28"/>
  <c r="A41" i="28"/>
  <c r="E40" i="28"/>
  <c r="D40" i="28"/>
  <c r="C40" i="28"/>
  <c r="B40" i="28"/>
  <c r="A40" i="28"/>
  <c r="E39" i="28"/>
  <c r="D39" i="28"/>
  <c r="C39" i="28"/>
  <c r="B39" i="28"/>
  <c r="A39" i="28"/>
  <c r="E38" i="28"/>
  <c r="D38" i="28"/>
  <c r="C38" i="28"/>
  <c r="B38" i="28"/>
  <c r="A38" i="28"/>
  <c r="E37" i="28"/>
  <c r="D37" i="28"/>
  <c r="C37" i="28"/>
  <c r="B37" i="28"/>
  <c r="A37" i="28"/>
  <c r="E36" i="28"/>
  <c r="D36" i="28"/>
  <c r="C36" i="28"/>
  <c r="B36" i="28"/>
  <c r="A36" i="28"/>
  <c r="E35" i="28"/>
  <c r="D35" i="28"/>
  <c r="C35" i="28"/>
  <c r="B35" i="28"/>
  <c r="A35" i="28"/>
  <c r="E34" i="28"/>
  <c r="D34" i="28"/>
  <c r="C34" i="28"/>
  <c r="B34" i="28"/>
  <c r="A34" i="28"/>
  <c r="E33" i="28"/>
  <c r="D33" i="28"/>
  <c r="C33" i="28"/>
  <c r="B33" i="28"/>
  <c r="A33" i="28"/>
  <c r="E32" i="28"/>
  <c r="D32" i="28"/>
  <c r="C32" i="28"/>
  <c r="B32" i="28"/>
  <c r="A32" i="28"/>
  <c r="E31" i="28"/>
  <c r="D31" i="28"/>
  <c r="C31" i="28"/>
  <c r="B31" i="28"/>
  <c r="A31" i="28"/>
  <c r="E30" i="28"/>
  <c r="D30" i="28"/>
  <c r="C30" i="28"/>
  <c r="B30" i="28"/>
  <c r="A30" i="28"/>
  <c r="E29" i="28"/>
  <c r="D29" i="28"/>
  <c r="C29" i="28"/>
  <c r="B29" i="28"/>
  <c r="A29" i="28"/>
  <c r="E28" i="28"/>
  <c r="D28" i="28"/>
  <c r="C28" i="28"/>
  <c r="B28" i="28"/>
  <c r="A28" i="28"/>
  <c r="E27" i="28"/>
  <c r="D27" i="28"/>
  <c r="C27" i="28"/>
  <c r="B27" i="28"/>
  <c r="A27" i="28"/>
  <c r="E26" i="28"/>
  <c r="D26" i="28"/>
  <c r="C26" i="28"/>
  <c r="B26" i="28"/>
  <c r="A26" i="28"/>
  <c r="E25" i="28"/>
  <c r="D25" i="28"/>
  <c r="C25" i="28"/>
  <c r="B25" i="28"/>
  <c r="A25" i="28"/>
  <c r="E24" i="28"/>
  <c r="D24" i="28"/>
  <c r="C24" i="28"/>
  <c r="B24" i="28"/>
  <c r="A24" i="28"/>
  <c r="E23" i="28"/>
  <c r="D23" i="28"/>
  <c r="C23" i="28"/>
  <c r="B23" i="28"/>
  <c r="A23" i="28"/>
  <c r="E22" i="28"/>
  <c r="D22" i="28"/>
  <c r="C22" i="28"/>
  <c r="B22" i="28"/>
  <c r="A22" i="28"/>
  <c r="E21" i="28"/>
  <c r="D21" i="28"/>
  <c r="C21" i="28"/>
  <c r="B21" i="28"/>
  <c r="A21" i="28"/>
  <c r="E20" i="28"/>
  <c r="D20" i="28"/>
  <c r="C20" i="28"/>
  <c r="B20" i="28"/>
  <c r="A20" i="28"/>
  <c r="E19" i="28"/>
  <c r="D19" i="28"/>
  <c r="C19" i="28"/>
  <c r="B19" i="28"/>
  <c r="A19" i="28"/>
  <c r="E18" i="28"/>
  <c r="D18" i="28"/>
  <c r="C18" i="28"/>
  <c r="B18" i="28"/>
  <c r="A18" i="28"/>
  <c r="E17" i="28"/>
  <c r="D17" i="28"/>
  <c r="C17" i="28"/>
  <c r="B17" i="28"/>
  <c r="A17" i="28"/>
  <c r="E16" i="28"/>
  <c r="D16" i="28"/>
  <c r="C16" i="28"/>
  <c r="B16" i="28"/>
  <c r="A16" i="28"/>
  <c r="E15" i="28"/>
  <c r="D15" i="28"/>
  <c r="C15" i="28"/>
  <c r="B15" i="28"/>
  <c r="A15" i="28"/>
  <c r="E14" i="28"/>
  <c r="D14" i="28"/>
  <c r="C14" i="28"/>
  <c r="B14" i="28"/>
  <c r="A14" i="28"/>
  <c r="E13" i="28"/>
  <c r="D13" i="28"/>
  <c r="C13" i="28"/>
  <c r="B13" i="28"/>
  <c r="A13" i="28"/>
  <c r="E12" i="28"/>
  <c r="D12" i="28"/>
  <c r="C12" i="28"/>
  <c r="B12" i="28"/>
  <c r="A12" i="28"/>
  <c r="E11" i="28"/>
  <c r="D11" i="28"/>
  <c r="C11" i="28"/>
  <c r="B11" i="28"/>
  <c r="A11" i="28"/>
  <c r="E10" i="28"/>
  <c r="D10" i="28"/>
  <c r="C10" i="28"/>
  <c r="B10" i="28"/>
  <c r="A10" i="28"/>
  <c r="E9" i="28"/>
  <c r="D9" i="28"/>
  <c r="C9" i="28"/>
  <c r="B9" i="28"/>
  <c r="A9" i="28"/>
  <c r="E8" i="28"/>
  <c r="D8" i="28"/>
  <c r="C8" i="28"/>
  <c r="B8" i="28"/>
  <c r="A8" i="28"/>
  <c r="E7" i="28"/>
  <c r="D7" i="28"/>
  <c r="C7" i="28"/>
  <c r="B7" i="28"/>
  <c r="A7" i="28"/>
  <c r="E6" i="28"/>
  <c r="D6" i="28"/>
  <c r="C6" i="28"/>
  <c r="B6" i="28"/>
  <c r="A6" i="28"/>
  <c r="E5" i="28"/>
  <c r="D5" i="28"/>
  <c r="C5" i="28"/>
  <c r="B5" i="28"/>
  <c r="A5" i="28"/>
  <c r="E4" i="28"/>
  <c r="D4" i="28"/>
  <c r="C4" i="28"/>
  <c r="B4" i="28"/>
  <c r="A4" i="28"/>
  <c r="E3" i="28"/>
  <c r="D3" i="28"/>
  <c r="C3" i="28"/>
  <c r="B3" i="28"/>
  <c r="A3" i="28"/>
  <c r="E2" i="28"/>
  <c r="B2" i="28"/>
  <c r="C2" i="28"/>
  <c r="A2" i="28"/>
  <c r="D2"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B103" i="28"/>
  <c r="B104" i="28"/>
  <c r="B105" i="28"/>
  <c r="B106" i="28"/>
  <c r="B107" i="28"/>
  <c r="B10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B143" i="28"/>
  <c r="B144" i="28"/>
  <c r="B145" i="28"/>
  <c r="B146" i="28"/>
  <c r="B147" i="28"/>
  <c r="B148" i="28"/>
  <c r="B149" i="28"/>
  <c r="B150" i="28"/>
  <c r="B151" i="28"/>
  <c r="B152" i="28"/>
  <c r="B153" i="28"/>
  <c r="B154" i="28"/>
  <c r="B155" i="28"/>
  <c r="B156" i="28"/>
  <c r="B157" i="28"/>
  <c r="B158" i="28"/>
  <c r="B159" i="28"/>
  <c r="B160" i="28"/>
  <c r="B161" i="28"/>
  <c r="B162" i="28"/>
  <c r="B163" i="28"/>
  <c r="B164" i="28"/>
  <c r="B165" i="28"/>
  <c r="B166" i="28"/>
  <c r="B167" i="28"/>
  <c r="B168" i="28"/>
  <c r="B169" i="28"/>
  <c r="B170" i="28"/>
  <c r="B171" i="28"/>
  <c r="B172" i="28"/>
  <c r="B173" i="28"/>
  <c r="B174" i="28"/>
  <c r="B175" i="28"/>
  <c r="B176" i="28"/>
  <c r="B177" i="28"/>
  <c r="B178" i="28"/>
  <c r="B179" i="28"/>
  <c r="B180" i="28"/>
  <c r="B181" i="28"/>
  <c r="B182" i="28"/>
  <c r="B183" i="28"/>
  <c r="B184" i="28"/>
  <c r="B185" i="28"/>
  <c r="B186" i="28"/>
  <c r="B187" i="28"/>
  <c r="B188" i="28"/>
  <c r="B189" i="28"/>
  <c r="B190" i="28"/>
  <c r="B191" i="28"/>
  <c r="B192" i="28"/>
  <c r="B193" i="28"/>
  <c r="B194" i="28"/>
  <c r="B195" i="28"/>
  <c r="B196" i="28"/>
  <c r="B197" i="28"/>
  <c r="B198" i="28"/>
  <c r="B199" i="28"/>
  <c r="B200"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109" i="28"/>
  <c r="C110" i="28"/>
  <c r="C111" i="28"/>
  <c r="C112" i="28"/>
  <c r="C113" i="28"/>
  <c r="C114" i="28"/>
  <c r="C115" i="28"/>
  <c r="C116" i="28"/>
  <c r="C117" i="28"/>
  <c r="C118" i="28"/>
  <c r="C119" i="28"/>
  <c r="C120" i="28"/>
  <c r="C121" i="28"/>
  <c r="C122" i="28"/>
  <c r="C123" i="28"/>
  <c r="C124" i="28"/>
  <c r="C125" i="28"/>
  <c r="C126" i="28"/>
  <c r="C127" i="28"/>
  <c r="C128" i="28"/>
  <c r="C129" i="28"/>
  <c r="C130" i="28"/>
  <c r="C131" i="28"/>
  <c r="C132" i="28"/>
  <c r="C133" i="28"/>
  <c r="C134" i="28"/>
  <c r="C135" i="28"/>
  <c r="C136" i="28"/>
  <c r="C137" i="28"/>
  <c r="C138" i="28"/>
  <c r="C139" i="28"/>
  <c r="C140" i="28"/>
  <c r="C141" i="28"/>
  <c r="C142" i="28"/>
  <c r="C143" i="28"/>
  <c r="C144" i="28"/>
  <c r="C145" i="28"/>
  <c r="C146" i="28"/>
  <c r="C147" i="28"/>
  <c r="C148" i="28"/>
  <c r="C149" i="28"/>
  <c r="C150" i="28"/>
  <c r="C151" i="28"/>
  <c r="C152" i="28"/>
  <c r="C153" i="28"/>
  <c r="C154" i="28"/>
  <c r="C155" i="28"/>
  <c r="C156" i="28"/>
  <c r="C157" i="28"/>
  <c r="C158" i="28"/>
  <c r="C159" i="28"/>
  <c r="C160" i="28"/>
  <c r="C161" i="28"/>
  <c r="C162" i="28"/>
  <c r="C163" i="28"/>
  <c r="C164" i="28"/>
  <c r="C165" i="28"/>
  <c r="C166" i="28"/>
  <c r="C167" i="28"/>
  <c r="C168" i="28"/>
  <c r="C169" i="28"/>
  <c r="C170" i="28"/>
  <c r="C171" i="28"/>
  <c r="C172" i="28"/>
  <c r="C173" i="28"/>
  <c r="C174" i="28"/>
  <c r="C175" i="28"/>
  <c r="C176" i="28"/>
  <c r="C177" i="28"/>
  <c r="C178" i="28"/>
  <c r="C179" i="28"/>
  <c r="C180" i="28"/>
  <c r="C181" i="28"/>
  <c r="C182" i="28"/>
  <c r="C183" i="28"/>
  <c r="C184" i="28"/>
  <c r="C185" i="28"/>
  <c r="C186" i="28"/>
  <c r="C187" i="28"/>
  <c r="C188" i="28"/>
  <c r="C189" i="28"/>
  <c r="C190" i="28"/>
  <c r="C191" i="28"/>
  <c r="C192" i="28"/>
  <c r="C193" i="28"/>
  <c r="C194" i="28"/>
  <c r="C195" i="28"/>
  <c r="C196" i="28"/>
  <c r="C197" i="28"/>
  <c r="C198" i="28"/>
  <c r="C199" i="28"/>
  <c r="C200" i="28"/>
  <c r="B80" i="9" l="1"/>
  <c r="F167" i="9" l="1"/>
  <c r="D55" i="9" l="1"/>
  <c r="C68" i="9"/>
  <c r="C58" i="9"/>
  <c r="G12" i="7"/>
  <c r="E76" i="9"/>
  <c r="E74" i="9"/>
  <c r="E72" i="9"/>
  <c r="E70" i="9"/>
  <c r="E66" i="9"/>
  <c r="E64" i="9"/>
  <c r="E62" i="9"/>
  <c r="E60" i="9"/>
  <c r="E56" i="9"/>
  <c r="F21" i="7"/>
  <c r="F20" i="7"/>
  <c r="F19" i="7"/>
  <c r="F18" i="7"/>
  <c r="F17" i="7"/>
  <c r="F16" i="7"/>
  <c r="F15" i="7"/>
  <c r="F14" i="7"/>
  <c r="F13" i="7"/>
  <c r="F12" i="7"/>
  <c r="F11" i="7"/>
  <c r="F10" i="7"/>
  <c r="F9" i="7"/>
  <c r="F8" i="7"/>
  <c r="E40" i="7"/>
  <c r="E39" i="7"/>
  <c r="E21" i="7"/>
  <c r="E20" i="7"/>
  <c r="E19" i="7"/>
  <c r="E18" i="7"/>
  <c r="E17" i="7"/>
  <c r="E16" i="7"/>
  <c r="E15" i="7"/>
  <c r="E14" i="7"/>
  <c r="E13" i="7"/>
  <c r="E12" i="7"/>
  <c r="E11" i="7"/>
  <c r="E10" i="7"/>
  <c r="E9" i="7"/>
  <c r="E8" i="7"/>
  <c r="E41" i="7" l="1"/>
  <c r="D6" i="7" s="1"/>
  <c r="D40" i="7"/>
  <c r="D39" i="7"/>
  <c r="F33" i="9"/>
  <c r="B169" i="9"/>
  <c r="F110" i="9"/>
  <c r="F108" i="9"/>
  <c r="F106" i="9"/>
  <c r="F104" i="9"/>
  <c r="F99" i="9"/>
  <c r="F97" i="9"/>
  <c r="F95" i="9"/>
  <c r="F93" i="9"/>
  <c r="F88" i="9"/>
  <c r="F86" i="9"/>
  <c r="F84" i="9"/>
  <c r="F82" i="9"/>
  <c r="F51" i="9"/>
  <c r="F49" i="9"/>
  <c r="F47" i="9"/>
  <c r="F177" i="9"/>
  <c r="F175" i="9"/>
  <c r="F173" i="9"/>
  <c r="F171" i="9"/>
  <c r="E167" i="9"/>
  <c r="E177" i="9" l="1"/>
  <c r="E175" i="9"/>
  <c r="E173" i="9"/>
  <c r="E171" i="9"/>
  <c r="F162" i="9"/>
  <c r="F160" i="9"/>
  <c r="F158" i="9"/>
  <c r="F156" i="9"/>
  <c r="E162" i="9"/>
  <c r="E160" i="9"/>
  <c r="E158" i="9"/>
  <c r="E156" i="9"/>
  <c r="F145" i="9"/>
  <c r="F143" i="9"/>
  <c r="E145" i="9"/>
  <c r="F149" i="9"/>
  <c r="F147" i="9"/>
  <c r="F136" i="9"/>
  <c r="F134" i="9"/>
  <c r="F132" i="9"/>
  <c r="F130" i="9"/>
  <c r="F123" i="9"/>
  <c r="F121" i="9"/>
  <c r="F119" i="9"/>
  <c r="F117" i="9"/>
  <c r="E132" i="9"/>
  <c r="E119" i="9"/>
  <c r="E99" i="9"/>
  <c r="E97" i="9"/>
  <c r="E95" i="9"/>
  <c r="E93" i="9"/>
  <c r="E104" i="9"/>
  <c r="E82" i="9"/>
  <c r="E86" i="9"/>
  <c r="E84" i="9"/>
  <c r="F53" i="9"/>
  <c r="E53" i="9"/>
  <c r="F37" i="9"/>
  <c r="F39" i="9"/>
  <c r="F41" i="9"/>
  <c r="F43" i="9"/>
  <c r="E43" i="9"/>
  <c r="E49" i="9"/>
  <c r="E37" i="9"/>
  <c r="F24" i="9" l="1"/>
  <c r="F18" i="9"/>
  <c r="F14" i="9"/>
  <c r="F10" i="9"/>
  <c r="E18" i="9"/>
  <c r="E14" i="9"/>
  <c r="E20" i="9"/>
  <c r="F20" i="9"/>
  <c r="E10" i="9"/>
  <c r="G19" i="7" l="1"/>
  <c r="G21" i="7"/>
  <c r="G20" i="7"/>
  <c r="G18" i="7"/>
  <c r="G17" i="7"/>
  <c r="G16" i="7"/>
  <c r="G15" i="7"/>
  <c r="G14" i="7"/>
  <c r="G13" i="7"/>
  <c r="G11" i="7"/>
  <c r="G10" i="7"/>
  <c r="G9" i="7"/>
  <c r="G8" i="7"/>
  <c r="B17" i="27" l="1"/>
  <c r="C15" i="27"/>
  <c r="C14" i="27"/>
  <c r="C13" i="27"/>
  <c r="C12" i="27"/>
  <c r="C11" i="27"/>
  <c r="C10" i="27"/>
  <c r="C9" i="27"/>
  <c r="C8" i="27"/>
  <c r="C7" i="27"/>
  <c r="C6" i="27"/>
  <c r="C5" i="27"/>
  <c r="C4" i="27"/>
  <c r="C3" i="27"/>
  <c r="C2" i="27"/>
  <c r="B15" i="27"/>
  <c r="B14" i="27"/>
  <c r="B12" i="27"/>
  <c r="B13" i="27"/>
  <c r="B11" i="27"/>
  <c r="B10" i="27"/>
  <c r="B9" i="27"/>
  <c r="B8" i="27"/>
  <c r="B7" i="27"/>
  <c r="B6" i="27"/>
  <c r="B5" i="27"/>
  <c r="B4" i="27"/>
  <c r="B3" i="27"/>
  <c r="B2" i="27"/>
  <c r="B7" i="8"/>
  <c r="B7" i="22"/>
  <c r="B7" i="19"/>
  <c r="B7" i="14"/>
  <c r="B7" i="17"/>
  <c r="B7" i="13"/>
  <c r="B7" i="18"/>
  <c r="B7" i="12"/>
  <c r="B7" i="15"/>
  <c r="B7" i="25"/>
  <c r="B7" i="20"/>
  <c r="G35" i="7" l="1"/>
  <c r="G34" i="7"/>
  <c r="G33" i="7"/>
  <c r="G32" i="7"/>
  <c r="G31" i="7"/>
  <c r="G30" i="7"/>
  <c r="G29" i="7"/>
  <c r="G28" i="7"/>
  <c r="G27" i="7"/>
  <c r="G26" i="7"/>
  <c r="G25" i="7"/>
  <c r="G24" i="7"/>
  <c r="G23" i="7"/>
  <c r="G22" i="7"/>
  <c r="A27" i="7"/>
  <c r="A23" i="7"/>
  <c r="D21" i="7" l="1"/>
  <c r="D20" i="7"/>
  <c r="D19" i="7"/>
  <c r="D18" i="7"/>
  <c r="D17" i="7"/>
  <c r="D16" i="7"/>
  <c r="D15" i="7"/>
  <c r="D14" i="7"/>
  <c r="D13" i="7"/>
  <c r="D12" i="7"/>
  <c r="D11" i="7"/>
  <c r="D10" i="7"/>
  <c r="D9" i="7"/>
  <c r="D8" i="7"/>
  <c r="A13" i="7" l="1"/>
  <c r="A9" i="7"/>
  <c r="E72" i="3" l="1"/>
  <c r="F72" i="3" s="1"/>
  <c r="E71" i="3"/>
  <c r="F71" i="3" s="1"/>
  <c r="E130" i="3" l="1"/>
  <c r="F130" i="3" s="1"/>
  <c r="E120" i="3"/>
  <c r="F120" i="3" s="1"/>
  <c r="E119" i="3"/>
  <c r="F119" i="3" s="1"/>
  <c r="E118" i="3"/>
  <c r="F118" i="3" s="1"/>
  <c r="E117" i="3"/>
  <c r="F117" i="3" s="1"/>
  <c r="E115" i="3"/>
  <c r="F115" i="3" s="1"/>
  <c r="E138" i="3"/>
  <c r="F138" i="3" s="1"/>
  <c r="E137" i="3"/>
  <c r="F137" i="3" s="1"/>
  <c r="E136" i="3"/>
  <c r="F136" i="3" s="1"/>
  <c r="E134" i="3"/>
  <c r="F134" i="3" s="1"/>
  <c r="E129" i="3"/>
  <c r="F129" i="3" s="1"/>
  <c r="E125" i="3"/>
  <c r="F125" i="3" s="1"/>
  <c r="E124" i="3"/>
  <c r="F124" i="3" s="1"/>
  <c r="E111" i="3"/>
  <c r="F111" i="3" s="1"/>
  <c r="E110" i="3"/>
  <c r="F110" i="3" s="1"/>
  <c r="E109" i="3"/>
  <c r="F109" i="3" s="1"/>
  <c r="E108" i="3"/>
  <c r="F108" i="3" s="1"/>
  <c r="E107" i="3"/>
  <c r="F107" i="3" s="1"/>
  <c r="E105" i="3"/>
  <c r="F105" i="3" s="1"/>
  <c r="E101" i="3"/>
  <c r="F101" i="3" s="1"/>
  <c r="E100" i="3"/>
  <c r="F100" i="3" s="1"/>
  <c r="E99" i="3"/>
  <c r="F99" i="3" s="1"/>
  <c r="E98" i="3"/>
  <c r="F98" i="3" s="1"/>
  <c r="E97" i="3"/>
  <c r="F97" i="3" s="1"/>
  <c r="E96" i="3"/>
  <c r="F96" i="3" s="1"/>
  <c r="E95" i="3"/>
  <c r="F95" i="3" s="1"/>
  <c r="E94" i="3"/>
  <c r="F94" i="3" s="1"/>
  <c r="E93" i="3"/>
  <c r="F93" i="3" s="1"/>
  <c r="E91" i="3"/>
  <c r="F91" i="3" s="1"/>
  <c r="E87" i="3"/>
  <c r="F87" i="3" s="1"/>
  <c r="E86" i="3"/>
  <c r="F86" i="3" s="1"/>
  <c r="E82" i="3"/>
  <c r="F82" i="3" s="1"/>
  <c r="E81" i="3"/>
  <c r="F81" i="3" s="1"/>
  <c r="E80" i="3"/>
  <c r="F80" i="3" s="1"/>
  <c r="E79" i="3"/>
  <c r="F79" i="3" s="1"/>
  <c r="E78" i="3"/>
  <c r="F78" i="3" s="1"/>
  <c r="E77" i="3"/>
  <c r="F77" i="3" s="1"/>
  <c r="E76" i="3"/>
  <c r="F76" i="3" s="1"/>
  <c r="E74" i="3"/>
  <c r="F74" i="3" s="1"/>
  <c r="E67" i="3"/>
  <c r="F67" i="3" s="1"/>
  <c r="E66" i="3"/>
  <c r="F66" i="3" s="1"/>
  <c r="E65" i="3"/>
  <c r="F65" i="3" s="1"/>
  <c r="E64" i="3"/>
  <c r="F64" i="3" s="1"/>
  <c r="E63" i="3"/>
  <c r="F63" i="3" s="1"/>
  <c r="E61" i="3"/>
  <c r="F61" i="3" s="1"/>
  <c r="E57" i="3"/>
  <c r="F57" i="3" s="1"/>
  <c r="E56" i="3"/>
  <c r="F56" i="3" s="1"/>
  <c r="E55" i="3"/>
  <c r="F55" i="3" s="1"/>
  <c r="E54" i="3"/>
  <c r="F54" i="3" s="1"/>
  <c r="E52" i="3"/>
  <c r="F52" i="3" s="1"/>
  <c r="E48" i="3"/>
  <c r="F48" i="3" s="1"/>
  <c r="E47" i="3"/>
  <c r="F47" i="3" s="1"/>
  <c r="E46" i="3"/>
  <c r="F46" i="3" s="1"/>
  <c r="E45" i="3"/>
  <c r="F45" i="3" s="1"/>
  <c r="E44" i="3"/>
  <c r="F44" i="3" s="1"/>
  <c r="E43" i="3"/>
  <c r="F43" i="3" s="1"/>
  <c r="E41" i="3"/>
  <c r="F41" i="3" s="1"/>
  <c r="E37" i="3"/>
  <c r="F37" i="3" s="1"/>
  <c r="E36" i="3"/>
  <c r="F36" i="3" s="1"/>
  <c r="E35" i="3"/>
  <c r="F35" i="3" s="1"/>
  <c r="E33" i="3"/>
  <c r="F33" i="3" s="1"/>
  <c r="E29" i="3"/>
  <c r="F29" i="3" s="1"/>
  <c r="E28" i="3"/>
  <c r="F28" i="3" s="1"/>
  <c r="E27" i="3"/>
  <c r="F27" i="3" s="1"/>
  <c r="E26" i="3"/>
  <c r="F26" i="3" s="1"/>
  <c r="E25" i="3"/>
  <c r="F25" i="3" s="1"/>
  <c r="E24" i="3"/>
  <c r="F24" i="3" s="1"/>
  <c r="E23" i="3"/>
  <c r="F23" i="3" s="1"/>
  <c r="E22" i="3"/>
  <c r="F22" i="3" s="1"/>
  <c r="E21" i="3"/>
  <c r="F21" i="3" s="1"/>
  <c r="E20" i="3"/>
  <c r="F20" i="3" s="1"/>
  <c r="E19" i="3"/>
  <c r="F19" i="3" s="1"/>
  <c r="E18" i="3"/>
  <c r="F18" i="3" s="1"/>
  <c r="E17" i="3"/>
  <c r="F17" i="3" s="1"/>
  <c r="E15" i="3"/>
  <c r="F15" i="3" s="1"/>
  <c r="E11" i="3"/>
  <c r="F11" i="3" s="1"/>
  <c r="E10" i="3"/>
  <c r="F10" i="3" s="1"/>
  <c r="E9" i="3"/>
  <c r="F9" i="3" s="1"/>
  <c r="E7" i="3"/>
  <c r="F7" i="3" s="1"/>
  <c r="F142" i="3" l="1"/>
  <c r="E4" i="3" s="1"/>
  <c r="C8" i="5" s="1"/>
  <c r="D8" i="5" s="1"/>
  <c r="C12" i="5" l="1"/>
  <c r="D12" i="5" s="1"/>
  <c r="B13" i="5" l="1"/>
  <c r="F8" i="9" l="1"/>
  <c r="E149" i="9"/>
  <c r="E147" i="9"/>
  <c r="E143" i="9"/>
  <c r="E136" i="9"/>
  <c r="E134" i="9"/>
  <c r="E130" i="9"/>
  <c r="E123" i="9"/>
  <c r="E121" i="9"/>
  <c r="E117" i="9"/>
  <c r="E110" i="9"/>
  <c r="E108" i="9"/>
  <c r="E106" i="9"/>
  <c r="E88" i="9"/>
  <c r="E51" i="9"/>
  <c r="E47" i="9"/>
  <c r="E41" i="9"/>
  <c r="E39" i="9"/>
  <c r="E33" i="9"/>
  <c r="E24" i="9"/>
  <c r="E8" i="9"/>
  <c r="C10" i="5" l="1"/>
  <c r="C4" i="5" l="1"/>
  <c r="D4" i="5" s="1"/>
  <c r="D10" i="5"/>
  <c r="B11" i="5"/>
  <c r="B9" i="5" l="1"/>
  <c r="F2" i="4"/>
  <c r="F1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Lacroix, Christophe</author>
  </authors>
  <commentList>
    <comment ref="E8" authorId="0" shapeId="0" xr:uid="{00000000-0006-0000-0400-000001000000}">
      <text>
        <r>
          <rPr>
            <b/>
            <sz val="9"/>
            <color indexed="81"/>
            <rFont val="Tahoma"/>
            <family val="2"/>
          </rPr>
          <t>Easy selection tool:</t>
        </r>
        <r>
          <rPr>
            <sz val="9"/>
            <color indexed="81"/>
            <rFont val="Tahoma"/>
            <family val="2"/>
          </rPr>
          <t xml:space="preserve">
Select here to cascade your response down to all sub-classes. You can adjust individual responses</t>
        </r>
      </text>
    </comment>
    <comment ref="E16" authorId="0" shapeId="0" xr:uid="{00000000-0006-0000-0400-000002000000}">
      <text>
        <r>
          <rPr>
            <b/>
            <sz val="9"/>
            <color indexed="81"/>
            <rFont val="Tahoma"/>
            <family val="2"/>
          </rPr>
          <t>Easy selection tool:</t>
        </r>
        <r>
          <rPr>
            <sz val="9"/>
            <color indexed="81"/>
            <rFont val="Tahoma"/>
            <family val="2"/>
          </rPr>
          <t xml:space="preserve">
Select here to cascade your response down to all sub-classes. You can adjust individual responses</t>
        </r>
      </text>
    </comment>
    <comment ref="E34" authorId="0" shapeId="0" xr:uid="{00000000-0006-0000-0400-000003000000}">
      <text>
        <r>
          <rPr>
            <b/>
            <sz val="9"/>
            <color indexed="81"/>
            <rFont val="Tahoma"/>
            <family val="2"/>
          </rPr>
          <t>Easy selection tool:</t>
        </r>
        <r>
          <rPr>
            <sz val="9"/>
            <color indexed="81"/>
            <rFont val="Tahoma"/>
            <family val="2"/>
          </rPr>
          <t xml:space="preserve">
Select here to cascade your response down to all sub-classes. You can adjust individual responses</t>
        </r>
      </text>
    </comment>
    <comment ref="E42" authorId="0" shapeId="0" xr:uid="{00000000-0006-0000-0400-000004000000}">
      <text>
        <r>
          <rPr>
            <b/>
            <sz val="9"/>
            <color indexed="81"/>
            <rFont val="Tahoma"/>
            <family val="2"/>
          </rPr>
          <t>Easy selection tool:</t>
        </r>
        <r>
          <rPr>
            <sz val="9"/>
            <color indexed="81"/>
            <rFont val="Tahoma"/>
            <family val="2"/>
          </rPr>
          <t xml:space="preserve">
Select here to cascade your response down to all sub-classes. You can adjust individual responses</t>
        </r>
      </text>
    </comment>
    <comment ref="E53" authorId="0" shapeId="0" xr:uid="{00000000-0006-0000-0400-000005000000}">
      <text>
        <r>
          <rPr>
            <b/>
            <sz val="9"/>
            <color indexed="81"/>
            <rFont val="Tahoma"/>
            <family val="2"/>
          </rPr>
          <t>Easy selection tool:</t>
        </r>
        <r>
          <rPr>
            <sz val="9"/>
            <color indexed="81"/>
            <rFont val="Tahoma"/>
            <family val="2"/>
          </rPr>
          <t xml:space="preserve">
Select here to cascade your response down to all sub-classes. You can adjust individual responses</t>
        </r>
      </text>
    </comment>
    <comment ref="E62" authorId="0" shapeId="0" xr:uid="{00000000-0006-0000-0400-000006000000}">
      <text>
        <r>
          <rPr>
            <b/>
            <sz val="9"/>
            <color indexed="81"/>
            <rFont val="Tahoma"/>
            <family val="2"/>
          </rPr>
          <t>Easy selection tool:</t>
        </r>
        <r>
          <rPr>
            <sz val="9"/>
            <color indexed="81"/>
            <rFont val="Tahoma"/>
            <family val="2"/>
          </rPr>
          <t xml:space="preserve">
Select here to cascade your response down to all sub-classes. You can adjust individual responses</t>
        </r>
      </text>
    </comment>
    <comment ref="E75" authorId="0" shapeId="0" xr:uid="{00000000-0006-0000-0400-000007000000}">
      <text>
        <r>
          <rPr>
            <b/>
            <sz val="9"/>
            <color indexed="81"/>
            <rFont val="Tahoma"/>
            <family val="2"/>
          </rPr>
          <t>Easy selection tool:</t>
        </r>
        <r>
          <rPr>
            <sz val="9"/>
            <color indexed="81"/>
            <rFont val="Tahoma"/>
            <family val="2"/>
          </rPr>
          <t xml:space="preserve">
Select here to cascade your response down to all sub-classes. You can adjust individual responses</t>
        </r>
      </text>
    </comment>
    <comment ref="E92" authorId="0" shapeId="0" xr:uid="{00000000-0006-0000-0400-000008000000}">
      <text>
        <r>
          <rPr>
            <b/>
            <sz val="9"/>
            <color indexed="81"/>
            <rFont val="Tahoma"/>
            <family val="2"/>
          </rPr>
          <t>Easy selection tool:</t>
        </r>
        <r>
          <rPr>
            <sz val="9"/>
            <color indexed="81"/>
            <rFont val="Tahoma"/>
            <family val="2"/>
          </rPr>
          <t xml:space="preserve">
Select here to cascade your response down to all sub-classes. You can adjust individual responses</t>
        </r>
      </text>
    </comment>
    <comment ref="E106" authorId="0" shapeId="0" xr:uid="{00000000-0006-0000-0400-000009000000}">
      <text>
        <r>
          <rPr>
            <b/>
            <sz val="9"/>
            <color indexed="81"/>
            <rFont val="Tahoma"/>
            <family val="2"/>
          </rPr>
          <t>Easy selection tool:</t>
        </r>
        <r>
          <rPr>
            <sz val="9"/>
            <color indexed="81"/>
            <rFont val="Tahoma"/>
            <family val="2"/>
          </rPr>
          <t xml:space="preserve">
Select here to cascade your response down to all sub-classes. You can adjust individual responses</t>
        </r>
      </text>
    </comment>
    <comment ref="E116" authorId="0" shapeId="0" xr:uid="{00000000-0006-0000-0400-00000A000000}">
      <text>
        <r>
          <rPr>
            <b/>
            <sz val="9"/>
            <color indexed="81"/>
            <rFont val="Tahoma"/>
            <family val="2"/>
          </rPr>
          <t>Easy selection tool:</t>
        </r>
        <r>
          <rPr>
            <sz val="9"/>
            <color indexed="81"/>
            <rFont val="Tahoma"/>
            <family val="2"/>
          </rPr>
          <t xml:space="preserve">
Select here to cascade your response down to all sub-classes. You can adjust individual responses</t>
        </r>
      </text>
    </comment>
    <comment ref="E135" authorId="0" shapeId="0" xr:uid="{00000000-0006-0000-0400-00000B000000}">
      <text>
        <r>
          <rPr>
            <b/>
            <sz val="9"/>
            <color indexed="81"/>
            <rFont val="Tahoma"/>
            <family val="2"/>
          </rPr>
          <t>Easy selection tool:</t>
        </r>
        <r>
          <rPr>
            <sz val="9"/>
            <color indexed="81"/>
            <rFont val="Tahoma"/>
            <family val="2"/>
          </rPr>
          <t xml:space="preserve">
Select here to cascade your response down to all sub-classes. You can adjust individual responses</t>
        </r>
      </text>
    </comment>
  </commentList>
</comments>
</file>

<file path=xl/sharedStrings.xml><?xml version="1.0" encoding="utf-8"?>
<sst xmlns="http://schemas.openxmlformats.org/spreadsheetml/2006/main" count="1279" uniqueCount="547">
  <si>
    <t>General Information</t>
  </si>
  <si>
    <t>Please select</t>
  </si>
  <si>
    <t>Yes</t>
  </si>
  <si>
    <t>No</t>
  </si>
  <si>
    <t>Terrorism</t>
  </si>
  <si>
    <t>Marine</t>
  </si>
  <si>
    <t>Political Risks</t>
  </si>
  <si>
    <t>Kidnap &amp; Ransom</t>
  </si>
  <si>
    <t>Real Estate</t>
  </si>
  <si>
    <t>Aviation</t>
  </si>
  <si>
    <t>Reinsurance</t>
  </si>
  <si>
    <t>Progress</t>
  </si>
  <si>
    <t>Markets</t>
  </si>
  <si>
    <t>Sum</t>
  </si>
  <si>
    <t>Test</t>
  </si>
  <si>
    <t>Overall Onboarding progress</t>
  </si>
  <si>
    <t>Checklist text</t>
  </si>
  <si>
    <t>This section has been fully completed</t>
  </si>
  <si>
    <t>This section is almost completed</t>
  </si>
  <si>
    <t>This section is outstanding</t>
  </si>
  <si>
    <t>This section has been started</t>
  </si>
  <si>
    <t>Your Markets</t>
  </si>
  <si>
    <t xml:space="preserve">The markets that you provide here will be those with who you want to trade with electronically on the platform.  They will be available for your brokers/technicians to select. </t>
  </si>
  <si>
    <t>N/A</t>
  </si>
  <si>
    <t xml:space="preserve">The markets that you provide here will be those who you want to trade with electronically on the platform and therefore available for your brokers/technicians to select.  </t>
  </si>
  <si>
    <t>Terrorism Markets</t>
  </si>
  <si>
    <t>Custom connections</t>
  </si>
  <si>
    <t>Company Details</t>
  </si>
  <si>
    <t>Broker Setup Form</t>
  </si>
  <si>
    <t>Section 1: Information about your company</t>
  </si>
  <si>
    <t>Registered Company Name:</t>
  </si>
  <si>
    <t>Company Address:</t>
  </si>
  <si>
    <t>Qualifying</t>
  </si>
  <si>
    <t>Affiliate of Qualifying Company</t>
  </si>
  <si>
    <t>Non-Qualifying Company</t>
  </si>
  <si>
    <t>Section 2: PPL Contacts</t>
  </si>
  <si>
    <t>Email address:</t>
  </si>
  <si>
    <t>Approvers will authorise:</t>
  </si>
  <si>
    <t>LORS Code</t>
  </si>
  <si>
    <t>LIRMA</t>
  </si>
  <si>
    <t>ILU</t>
  </si>
  <si>
    <t>Contact name</t>
  </si>
  <si>
    <t>LMA</t>
  </si>
  <si>
    <t>Lloyds code 
(Syndicate number)</t>
  </si>
  <si>
    <t>Please enable the content of this form if asked to do so</t>
  </si>
  <si>
    <t>This form contains dynamic content that depends on your responses. Enabling content will ensure the form works as intended</t>
  </si>
  <si>
    <t>Is approval required to setup new users?</t>
  </si>
  <si>
    <t>You have chosen to customise your connections rather than being connected to all Terrorism markets.</t>
  </si>
  <si>
    <t>Contact details 
(e.g. phone / email)</t>
  </si>
  <si>
    <t>Undewriter Name</t>
  </si>
  <si>
    <t>Company Name</t>
  </si>
  <si>
    <t>Section 1: CUSTOM  or OFFLINE MARKETS</t>
  </si>
  <si>
    <t>Section 2: UNDERWRITING USERS</t>
  </si>
  <si>
    <t xml:space="preserve">Although you will be connected by default to all users associated to the companies you have selected in Section 1 above, if you want to ensure your known contacts are available on the platform, please list them here
</t>
  </si>
  <si>
    <t>Classification 
(LMA / IUA / MGA)</t>
  </si>
  <si>
    <t>ABC Insurance Ltd</t>
  </si>
  <si>
    <t>-</t>
  </si>
  <si>
    <t>T1234</t>
  </si>
  <si>
    <t>You have chosen to customise your connections rather than being connected to all Financial and Professional Lines markets.</t>
  </si>
  <si>
    <t>Financial and Professional Lines Markets (FPL)</t>
  </si>
  <si>
    <t>Marine Markets</t>
  </si>
  <si>
    <t>You have chosen to customise your connections rather than being connected to all Marine markets.</t>
  </si>
  <si>
    <t>You have chosen to customise your connections rather than being connected to all P&amp;C markets.</t>
  </si>
  <si>
    <t>Property &amp; Casualty Markets (P&amp;C)</t>
  </si>
  <si>
    <t>Energy and Construction Markets (E&amp;C)</t>
  </si>
  <si>
    <t>You have chosen to customise your connections rather than being connected to all E&amp;C markets.</t>
  </si>
  <si>
    <t>Political Risks Markets (PR)</t>
  </si>
  <si>
    <t>You have chosen to customise your connections rather than being connected to all PR markets.</t>
  </si>
  <si>
    <t>Kidnap &amp; Ransom Markets (K&amp;R)</t>
  </si>
  <si>
    <t>You have chosen to customise your connections rather than being connected to all K&amp;R markets.</t>
  </si>
  <si>
    <t>Real Estate Markets (RE)</t>
  </si>
  <si>
    <t>You have chosen to customise your connections rather than being connected to all RE markets.</t>
  </si>
  <si>
    <t>Accident &amp; Health Markets (A&amp;H)</t>
  </si>
  <si>
    <t>You have chosen to customise your connections rather than being connected to all A&amp;H markets.</t>
  </si>
  <si>
    <t>Aviation Markets</t>
  </si>
  <si>
    <t>You have chosen to customise your connections rather than being connected to all Aviation markets.</t>
  </si>
  <si>
    <t>Reinsurance Markets (RI)</t>
  </si>
  <si>
    <t>You have chosen to customise your connections rather than being connected to all Reinsurance markets.</t>
  </si>
  <si>
    <t>Finance Manager contact:</t>
  </si>
  <si>
    <t>Finance Manager</t>
  </si>
  <si>
    <t>Publicity contact:</t>
  </si>
  <si>
    <t>PPL contact name at your firm who will be listed on the PPL website</t>
  </si>
  <si>
    <t>PPL contact name at your firm who will be the main contact for BAU queries:</t>
  </si>
  <si>
    <t>Once we have your completed form we will create your accounts. If we require more information, we will contact you.</t>
  </si>
  <si>
    <t>Business as usual contact (BAU):</t>
  </si>
  <si>
    <t>Team 1</t>
  </si>
  <si>
    <t>Team Name:</t>
  </si>
  <si>
    <t>Team 2</t>
  </si>
  <si>
    <t>Team 3</t>
  </si>
  <si>
    <t>Team 4</t>
  </si>
  <si>
    <t>Team 5</t>
  </si>
  <si>
    <t>Broker Teams and Users Setup</t>
  </si>
  <si>
    <t>E-Mail Address</t>
  </si>
  <si>
    <t>Telephone Number</t>
  </si>
  <si>
    <t>Role</t>
  </si>
  <si>
    <t>Internal Approver</t>
  </si>
  <si>
    <t>Backload Admin</t>
  </si>
  <si>
    <t>User No.</t>
  </si>
  <si>
    <r>
      <t xml:space="preserve">Team
</t>
    </r>
    <r>
      <rPr>
        <i/>
        <sz val="10"/>
        <color theme="1"/>
        <rFont val="Calibri"/>
        <family val="2"/>
        <scheme val="minor"/>
      </rPr>
      <t>(As in Section 1)</t>
    </r>
  </si>
  <si>
    <t>Broker</t>
  </si>
  <si>
    <t>Technician</t>
  </si>
  <si>
    <t>Read-only</t>
  </si>
  <si>
    <r>
      <rPr>
        <i/>
        <sz val="11"/>
        <color theme="2" tint="-0.499984740745262"/>
        <rFont val="Calibri"/>
        <family val="2"/>
        <scheme val="minor"/>
      </rPr>
      <t>Example:</t>
    </r>
    <r>
      <rPr>
        <sz val="11"/>
        <color theme="2" tint="-0.499984740745262"/>
        <rFont val="Calibri"/>
        <family val="2"/>
        <scheme val="minor"/>
      </rPr>
      <t xml:space="preserve">  1</t>
    </r>
  </si>
  <si>
    <t>Data Protection Officer (DPO):</t>
  </si>
  <si>
    <r>
      <t xml:space="preserve">Financial and Professional Lines </t>
    </r>
    <r>
      <rPr>
        <b/>
        <sz val="15"/>
        <color theme="0" tint="-0.34998626667073579"/>
        <rFont val="Calibri"/>
        <family val="2"/>
        <scheme val="minor"/>
      </rPr>
      <t>(FPL)</t>
    </r>
  </si>
  <si>
    <r>
      <t xml:space="preserve">Kidnap &amp; Ransom </t>
    </r>
    <r>
      <rPr>
        <b/>
        <sz val="15"/>
        <color theme="0" tint="-0.34998626667073579"/>
        <rFont val="Calibri"/>
        <family val="2"/>
        <scheme val="minor"/>
      </rPr>
      <t>(K&amp;R)</t>
    </r>
  </si>
  <si>
    <r>
      <t>Accident &amp; Health</t>
    </r>
    <r>
      <rPr>
        <b/>
        <sz val="15"/>
        <color theme="0" tint="-0.34998626667073579"/>
        <rFont val="Calibri"/>
        <family val="2"/>
        <scheme val="minor"/>
      </rPr>
      <t xml:space="preserve"> (A&amp;H)</t>
    </r>
  </si>
  <si>
    <r>
      <t>Reinsurance</t>
    </r>
    <r>
      <rPr>
        <b/>
        <sz val="15"/>
        <color theme="0" tint="-0.34998626667073579"/>
        <rFont val="Calibri"/>
        <family val="2"/>
        <scheme val="minor"/>
      </rPr>
      <t xml:space="preserve"> (RI)</t>
    </r>
  </si>
  <si>
    <r>
      <t>Political Risks</t>
    </r>
    <r>
      <rPr>
        <b/>
        <sz val="15"/>
        <color theme="0" tint="-0.34998626667073579"/>
        <rFont val="Calibri"/>
        <family val="2"/>
        <scheme val="minor"/>
      </rPr>
      <t xml:space="preserve"> (PR)</t>
    </r>
  </si>
  <si>
    <r>
      <t xml:space="preserve">Real Estate </t>
    </r>
    <r>
      <rPr>
        <b/>
        <sz val="15"/>
        <color theme="0" tint="-0.34998626667073579"/>
        <rFont val="Calibri"/>
        <family val="2"/>
        <scheme val="minor"/>
      </rPr>
      <t>(RE)</t>
    </r>
  </si>
  <si>
    <t>Your General Information</t>
  </si>
  <si>
    <t>Your Company Details</t>
  </si>
  <si>
    <t>Your User Details</t>
  </si>
  <si>
    <t>Section 1: Your Teams</t>
  </si>
  <si>
    <t>Section 2: Your Users</t>
  </si>
  <si>
    <r>
      <t xml:space="preserve">Company Logo:
</t>
    </r>
    <r>
      <rPr>
        <i/>
        <sz val="9"/>
        <rFont val="Calibri"/>
        <family val="2"/>
        <scheme val="minor"/>
      </rPr>
      <t>If you wish your company logo to be 
displayed on the platform, please 
paste it here or send by email separately.</t>
    </r>
  </si>
  <si>
    <t>Checklist</t>
  </si>
  <si>
    <t>Accident &amp; Health (A&amp;H)</t>
  </si>
  <si>
    <t>Bloodstock/Livestock (B/L)</t>
  </si>
  <si>
    <t>Bloodstock</t>
  </si>
  <si>
    <t>Livestock</t>
  </si>
  <si>
    <t>Casualty</t>
  </si>
  <si>
    <t>Construction</t>
  </si>
  <si>
    <t>Energy</t>
  </si>
  <si>
    <t>Financial and Professional Lines (FPL)</t>
  </si>
  <si>
    <t>Property</t>
  </si>
  <si>
    <t>Reset</t>
  </si>
  <si>
    <t>Facilities</t>
  </si>
  <si>
    <t>What percentage of your Facilities business are Binders?</t>
  </si>
  <si>
    <t>Bloodstock/Livestock</t>
  </si>
  <si>
    <t>You have chosen to customise your connections rather than being connected to all Bloodstock/Livestock markets.</t>
  </si>
  <si>
    <t>Casualty Markets</t>
  </si>
  <si>
    <t>You have chosen to customise your connections rather than being connected to all Casualty markets.</t>
  </si>
  <si>
    <t>Construction Markets</t>
  </si>
  <si>
    <t>You have chosen to customise your connections rather than being connected to all Construction markets.</t>
  </si>
  <si>
    <t>Bloodstock / Livestock Markets</t>
  </si>
  <si>
    <t>Do you want to be connected to all markets for the following Lines of Business that you place (as selected in "Your General Information")?</t>
  </si>
  <si>
    <t>Kidnap &amp; Ransom (K&amp;R)</t>
  </si>
  <si>
    <t>Political Risks (PR)</t>
  </si>
  <si>
    <t>Real Estate (RE)</t>
  </si>
  <si>
    <t>Reinsurance (RI)</t>
  </si>
  <si>
    <t>ü</t>
  </si>
  <si>
    <t>Broker Code:</t>
  </si>
  <si>
    <t>Superuser</t>
  </si>
  <si>
    <t>1, 2</t>
  </si>
  <si>
    <t>LIC code
(Lloyd's Brussels)</t>
  </si>
  <si>
    <r>
      <t xml:space="preserve">Required and involved in providing authorisation:  
• to users moving teams and account upgrades to Full Binding or Facility Admin (Manage Users) etc.
</t>
    </r>
    <r>
      <rPr>
        <b/>
        <i/>
        <sz val="11"/>
        <rFont val="Calibri"/>
        <family val="2"/>
        <scheme val="minor"/>
      </rPr>
      <t>It is encouraged that you nominate 2 approvers.</t>
    </r>
  </si>
  <si>
    <t>Connect to all?</t>
  </si>
  <si>
    <t>Places business?</t>
  </si>
  <si>
    <t>Contacts</t>
  </si>
  <si>
    <t>Approval required?</t>
  </si>
  <si>
    <t>Email address</t>
  </si>
  <si>
    <t>Primary Approver</t>
  </si>
  <si>
    <t>Secondary Approver</t>
  </si>
  <si>
    <t>PPL Point of Contact</t>
  </si>
  <si>
    <t>Cover Placed:</t>
  </si>
  <si>
    <t>Postcode</t>
  </si>
  <si>
    <t>City</t>
  </si>
  <si>
    <t>Address Line 1:</t>
  </si>
  <si>
    <t>Address Line 2:</t>
  </si>
  <si>
    <t>Region</t>
  </si>
  <si>
    <t>Country</t>
  </si>
  <si>
    <t>Countries</t>
  </si>
  <si>
    <t xml:space="preserve">Afghanistan </t>
  </si>
  <si>
    <t xml:space="preserve">Albania </t>
  </si>
  <si>
    <t xml:space="preserve">Algeria </t>
  </si>
  <si>
    <t xml:space="preserve">American Samoa </t>
  </si>
  <si>
    <t xml:space="preserve">Andorra </t>
  </si>
  <si>
    <t xml:space="preserve">Angola </t>
  </si>
  <si>
    <t xml:space="preserve">Anguilla </t>
  </si>
  <si>
    <t xml:space="preserve">Antigua &amp; Barbuda </t>
  </si>
  <si>
    <t xml:space="preserve">Argentina </t>
  </si>
  <si>
    <t xml:space="preserve">Armenia </t>
  </si>
  <si>
    <t xml:space="preserve">Aruba </t>
  </si>
  <si>
    <t xml:space="preserve">Australia </t>
  </si>
  <si>
    <t xml:space="preserve">Austria </t>
  </si>
  <si>
    <t xml:space="preserve">Azerbaijan </t>
  </si>
  <si>
    <t xml:space="preserve">Bahamas, The </t>
  </si>
  <si>
    <t xml:space="preserve">Bahrain </t>
  </si>
  <si>
    <t xml:space="preserve">Bangladesh </t>
  </si>
  <si>
    <t xml:space="preserve">Barbados </t>
  </si>
  <si>
    <t xml:space="preserve">Belarus </t>
  </si>
  <si>
    <t xml:space="preserve">Belgium </t>
  </si>
  <si>
    <t xml:space="preserve">Belize </t>
  </si>
  <si>
    <t xml:space="preserve">Benin </t>
  </si>
  <si>
    <t xml:space="preserve">Bermuda </t>
  </si>
  <si>
    <t xml:space="preserve">Bhutan </t>
  </si>
  <si>
    <t xml:space="preserve">Bolivia </t>
  </si>
  <si>
    <t xml:space="preserve">Bosnia &amp; Herzegovina </t>
  </si>
  <si>
    <t xml:space="preserve">Botswana </t>
  </si>
  <si>
    <t xml:space="preserve">Brazil </t>
  </si>
  <si>
    <t xml:space="preserve">British Virgin Is. </t>
  </si>
  <si>
    <t xml:space="preserve">Brunei </t>
  </si>
  <si>
    <t xml:space="preserve">Bulgaria </t>
  </si>
  <si>
    <t xml:space="preserve">Burkina Faso </t>
  </si>
  <si>
    <t xml:space="preserve">Burma </t>
  </si>
  <si>
    <t xml:space="preserve">Burundi </t>
  </si>
  <si>
    <t xml:space="preserve">Cambodia </t>
  </si>
  <si>
    <t xml:space="preserve">Cameroon </t>
  </si>
  <si>
    <t xml:space="preserve">Canada </t>
  </si>
  <si>
    <t xml:space="preserve">Cape Verde </t>
  </si>
  <si>
    <t xml:space="preserve">Cayman Islands </t>
  </si>
  <si>
    <t xml:space="preserve">Central African Rep. </t>
  </si>
  <si>
    <t xml:space="preserve">Chad </t>
  </si>
  <si>
    <t xml:space="preserve">Chile </t>
  </si>
  <si>
    <t xml:space="preserve">China </t>
  </si>
  <si>
    <t xml:space="preserve">Colombia </t>
  </si>
  <si>
    <t xml:space="preserve">Comoros </t>
  </si>
  <si>
    <t xml:space="preserve">Congo, Dem. Rep. </t>
  </si>
  <si>
    <t xml:space="preserve">Congo, Repub. of the </t>
  </si>
  <si>
    <t xml:space="preserve">Cook Islands </t>
  </si>
  <si>
    <t xml:space="preserve">Costa Rica </t>
  </si>
  <si>
    <t xml:space="preserve">Cote d'Ivoire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</si>
  <si>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</si>
  <si>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</si>
  <si>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</si>
  <si>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</si>
  <si>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</si>
  <si>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</si>
  <si>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</si>
  <si>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</si>
  <si>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East Timor </t>
  </si>
  <si>
    <t xml:space="preserve">Ecuador </t>
  </si>
  <si>
    <t xml:space="preserve">Egypt </t>
  </si>
  <si>
    <t xml:space="preserve">El Salvador </t>
  </si>
  <si>
    <t xml:space="preserve">Equatorial Guinea </t>
  </si>
  <si>
    <t xml:space="preserve">Eritrea </t>
  </si>
  <si>
    <t xml:space="preserve">Estonia </t>
  </si>
  <si>
    <t xml:space="preserve">Ethiopia </t>
  </si>
  <si>
    <t xml:space="preserve">Faroe Islands </t>
  </si>
  <si>
    <t xml:space="preserve">Fiji </t>
  </si>
  <si>
    <t xml:space="preserve">Finland </t>
  </si>
  <si>
    <t xml:space="preserve">France </t>
  </si>
  <si>
    <t xml:space="preserve">French Guiana </t>
  </si>
  <si>
    <t xml:space="preserve">French Polynesia </t>
  </si>
  <si>
    <t xml:space="preserve">Gabon </t>
  </si>
  <si>
    <t xml:space="preserve">Gambia, The </t>
  </si>
  <si>
    <t xml:space="preserve">Gaza Strip </t>
  </si>
  <si>
    <t xml:space="preserve">Georgia </t>
  </si>
  <si>
    <t xml:space="preserve">Germany </t>
  </si>
  <si>
    <t xml:space="preserve">Ghana </t>
  </si>
  <si>
    <t xml:space="preserve">Gibraltar </t>
  </si>
  <si>
    <t xml:space="preserve">Greece </t>
  </si>
  <si>
    <t xml:space="preserve">Greenland </t>
  </si>
  <si>
    <t xml:space="preserve">Grenada </t>
  </si>
  <si>
    <t xml:space="preserve">Guadeloupe </t>
  </si>
  <si>
    <t xml:space="preserve">Guam </t>
  </si>
  <si>
    <t xml:space="preserve">Guatemala </t>
  </si>
  <si>
    <t xml:space="preserve">Guernsey </t>
  </si>
  <si>
    <t xml:space="preserve">Guinea </t>
  </si>
  <si>
    <t xml:space="preserve">Guinea-Bissau </t>
  </si>
  <si>
    <t xml:space="preserve">Guyana </t>
  </si>
  <si>
    <t xml:space="preserve">Haiti </t>
  </si>
  <si>
    <t xml:space="preserve">Honduras </t>
  </si>
  <si>
    <t xml:space="preserve">Hong Kong </t>
  </si>
  <si>
    <t xml:space="preserve">Hungary </t>
  </si>
  <si>
    <t xml:space="preserve">Iceland </t>
  </si>
  <si>
    <t xml:space="preserve">India </t>
  </si>
  <si>
    <t xml:space="preserve">Indonesia </t>
  </si>
  <si>
    <t xml:space="preserve">Iran </t>
  </si>
  <si>
    <t xml:space="preserve">Iraq </t>
  </si>
  <si>
    <t xml:space="preserve">Ireland </t>
  </si>
  <si>
    <t xml:space="preserve">Isle of Man </t>
  </si>
  <si>
    <t xml:space="preserve">Israel </t>
  </si>
  <si>
    <t xml:space="preserve">Italy </t>
  </si>
  <si>
    <t xml:space="preserve">Jamaica </t>
  </si>
  <si>
    <t xml:space="preserve">Japan </t>
  </si>
  <si>
    <t xml:space="preserve">Jersey </t>
  </si>
  <si>
    <t xml:space="preserve">Jordan </t>
  </si>
  <si>
    <t xml:space="preserve">Kazakhstan </t>
  </si>
  <si>
    <t xml:space="preserve">Kenya </t>
  </si>
  <si>
    <t xml:space="preserve">Kiribati </t>
  </si>
  <si>
    <t xml:space="preserve">Korea, North </t>
  </si>
  <si>
    <t xml:space="preserve">Korea, South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</si>
  <si>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</si>
  <si>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</si>
  <si>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</si>
  <si>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</si>
  <si>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</si>
  <si>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</si>
  <si>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</si>
  <si>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</si>
  <si>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</si>
  <si>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</si>
  <si>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</si>
  <si>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Macau </t>
  </si>
  <si>
    <t xml:space="preserve">Macedonia </t>
  </si>
  <si>
    <t xml:space="preserve">Madagascar </t>
  </si>
  <si>
    <t xml:space="preserve">Malawi </t>
  </si>
  <si>
    <t xml:space="preserve">Malaysia </t>
  </si>
  <si>
    <t xml:space="preserve">Maldives </t>
  </si>
  <si>
    <t xml:space="preserve">Mali </t>
  </si>
  <si>
    <t xml:space="preserve">Malta </t>
  </si>
  <si>
    <t xml:space="preserve">Marshall Islands </t>
  </si>
  <si>
    <t xml:space="preserve">Martinique </t>
  </si>
  <si>
    <t xml:space="preserve">Mauritania </t>
  </si>
  <si>
    <t xml:space="preserve">Mauritius </t>
  </si>
  <si>
    <t xml:space="preserve">Mayotte </t>
  </si>
  <si>
    <t xml:space="preserve">Mexico </t>
  </si>
  <si>
    <t xml:space="preserve">Micronesia, Fed. St. </t>
  </si>
  <si>
    <t xml:space="preserve">Moldova </t>
  </si>
  <si>
    <t xml:space="preserve">Monaco </t>
  </si>
  <si>
    <t xml:space="preserve">Mongolia </t>
  </si>
  <si>
    <t xml:space="preserve">Montserrat </t>
  </si>
  <si>
    <t xml:space="preserve">Morocco </t>
  </si>
  <si>
    <t xml:space="preserve">Mozambique </t>
  </si>
  <si>
    <t xml:space="preserve">Namibia </t>
  </si>
  <si>
    <t xml:space="preserve">Nauru </t>
  </si>
  <si>
    <t xml:space="preserve">Nepal </t>
  </si>
  <si>
    <t xml:space="preserve">Netherlands </t>
  </si>
  <si>
    <t xml:space="preserve">Netherlands Antilles </t>
  </si>
  <si>
    <t xml:space="preserve">New Caledonia </t>
  </si>
  <si>
    <t xml:space="preserve">New Zealand </t>
  </si>
  <si>
    <t xml:space="preserve">Nicaragua </t>
  </si>
  <si>
    <t xml:space="preserve">Niger </t>
  </si>
  <si>
    <t xml:space="preserve">Nigeria </t>
  </si>
  <si>
    <t xml:space="preserve">N. Mariana Islands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</si>
  <si>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</si>
  <si>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</si>
  <si>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</si>
  <si>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</si>
  <si>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</si>
  <si>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</si>
  <si>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</si>
  <si>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</si>
  <si>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</si>
  <si>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</si>
  <si>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</si>
  <si>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Puerto Rico </t>
  </si>
  <si>
    <t xml:space="preserve">Qatar </t>
  </si>
  <si>
    <t xml:space="preserve">Reunion </t>
  </si>
  <si>
    <t xml:space="preserve">Romania </t>
  </si>
  <si>
    <t xml:space="preserve">Russia </t>
  </si>
  <si>
    <t xml:space="preserve">Rwanda </t>
  </si>
  <si>
    <t xml:space="preserve">Saint Helena </t>
  </si>
  <si>
    <t xml:space="preserve">Saint Kitts &amp; Nevis </t>
  </si>
  <si>
    <t xml:space="preserve">Saint Lucia </t>
  </si>
  <si>
    <t xml:space="preserve">St Pierre &amp; Miquelon </t>
  </si>
  <si>
    <t xml:space="preserve">Saint Vincent and the Grenadines </t>
  </si>
  <si>
    <t xml:space="preserve">Samoa </t>
  </si>
  <si>
    <t xml:space="preserve">San Marino </t>
  </si>
  <si>
    <t xml:space="preserve">Sao Tome &amp; Principe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</si>
  <si>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</si>
  <si>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</si>
  <si>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</si>
  <si>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</si>
  <si>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</si>
  <si>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</si>
  <si>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</si>
  <si>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</si>
  <si>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</si>
  <si>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</si>
  <si>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</si>
  <si>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Spain </t>
  </si>
  <si>
    <t xml:space="preserve">Sri Lanka </t>
  </si>
  <si>
    <t xml:space="preserve">Sudan </t>
  </si>
  <si>
    <t xml:space="preserve">Suriname </t>
  </si>
  <si>
    <t xml:space="preserve">Swaziland </t>
  </si>
  <si>
    <t xml:space="preserve">Sweden </t>
  </si>
  <si>
    <t xml:space="preserve">Switzerland </t>
  </si>
  <si>
    <t xml:space="preserve">Syria </t>
  </si>
  <si>
    <t xml:space="preserve">Taiwan </t>
  </si>
  <si>
    <t xml:space="preserve">Tajikistan </t>
  </si>
  <si>
    <t xml:space="preserve">Tanzania </t>
  </si>
  <si>
    <t xml:space="preserve">Thailand </t>
  </si>
  <si>
    <t xml:space="preserve">Togo </t>
  </si>
  <si>
    <t xml:space="preserve">Tonga </t>
  </si>
  <si>
    <t xml:space="preserve">Trinidad &amp; Tobago </t>
  </si>
  <si>
    <t xml:space="preserve">Tunisia </t>
  </si>
  <si>
    <t xml:space="preserve">Turkey </t>
  </si>
  <si>
    <t xml:space="preserve">Turkmenistan </t>
  </si>
  <si>
    <t xml:space="preserve">Turks &amp; Caicos Is </t>
  </si>
  <si>
    <t xml:space="preserve">Tuvalu </t>
  </si>
  <si>
    <t xml:space="preserve">Uganda </t>
  </si>
  <si>
    <t xml:space="preserve">Ukraine </t>
  </si>
  <si>
    <t xml:space="preserve">United Arab Emirates </t>
  </si>
  <si>
    <t xml:space="preserve">United Kingdom </t>
  </si>
  <si>
    <t xml:space="preserve">United States </t>
  </si>
  <si>
    <t xml:space="preserve">Uruguay </t>
  </si>
  <si>
    <t xml:space="preserve">Uzbekistan </t>
  </si>
  <si>
    <t xml:space="preserve">Vanuatu </t>
  </si>
  <si>
    <t xml:space="preserve">Venezuela </t>
  </si>
  <si>
    <t xml:space="preserve">Vietnam </t>
  </si>
  <si>
    <t xml:space="preserve">Virgin Islands </t>
  </si>
  <si>
    <t xml:space="preserve">Wallis and Futuna </t>
  </si>
  <si>
    <t xml:space="preserve">West Bank </t>
  </si>
  <si>
    <t xml:space="preserve">Western Sahara </t>
  </si>
  <si>
    <t xml:space="preserve">Yemen </t>
  </si>
  <si>
    <t xml:space="preserve">Zambia </t>
  </si>
  <si>
    <t xml:space="preserve">Zimbabwe </t>
  </si>
  <si>
    <t>First Name:</t>
  </si>
  <si>
    <t>Last Name:</t>
  </si>
  <si>
    <t>First name:</t>
  </si>
  <si>
    <t>Last name:</t>
  </si>
  <si>
    <t>Telephone number:</t>
  </si>
  <si>
    <t>In-house Training:</t>
  </si>
  <si>
    <t>PPL contact name at your firm who will be the main contact for data protection queries:</t>
  </si>
  <si>
    <t>PPL Sponsor</t>
  </si>
  <si>
    <t>PPL contacts:</t>
  </si>
  <si>
    <t>Do you have in-house training capabilities?</t>
  </si>
  <si>
    <t>PPL contact name at your firm who will be the main contact for in-house training:</t>
  </si>
  <si>
    <t>PPL Approval contacts:</t>
  </si>
  <si>
    <r>
      <t xml:space="preserve">New stamps connection approval </t>
    </r>
    <r>
      <rPr>
        <sz val="12"/>
        <rFont val="Calibri"/>
        <family val="2"/>
        <scheme val="minor"/>
      </rPr>
      <t>(future connection preference)</t>
    </r>
  </si>
  <si>
    <t>Please select your future connection preference when new stamps are being made available on 
the platform:</t>
  </si>
  <si>
    <t>Connection preferences</t>
  </si>
  <si>
    <t>Connect to all new stamps made available on PPL and notify us once the connection is available</t>
  </si>
  <si>
    <t>Do not connect to all new stamps made available on PPL without our explicit prior approval</t>
  </si>
  <si>
    <t>Are you a member of LIIBA?</t>
  </si>
  <si>
    <r>
      <t xml:space="preserve">• new users setup;
- if new users </t>
    </r>
    <r>
      <rPr>
        <u/>
        <sz val="11"/>
        <rFont val="Calibri"/>
        <family val="2"/>
        <scheme val="minor"/>
      </rPr>
      <t>require approval</t>
    </r>
    <r>
      <rPr>
        <sz val="11"/>
        <rFont val="Calibri"/>
        <family val="2"/>
        <scheme val="minor"/>
      </rPr>
      <t xml:space="preserve">, approvers will be contacted </t>
    </r>
    <r>
      <rPr>
        <b/>
        <sz val="11"/>
        <rFont val="Calibri"/>
        <family val="2"/>
        <scheme val="minor"/>
      </rPr>
      <t>before</t>
    </r>
    <r>
      <rPr>
        <sz val="11"/>
        <rFont val="Calibri"/>
        <family val="2"/>
        <scheme val="minor"/>
      </rPr>
      <t xml:space="preserve"> they are setup. 
- if </t>
    </r>
    <r>
      <rPr>
        <u/>
        <sz val="11"/>
        <rFont val="Calibri"/>
        <family val="2"/>
        <scheme val="minor"/>
      </rPr>
      <t>approval is not required</t>
    </r>
    <r>
      <rPr>
        <sz val="11"/>
        <rFont val="Calibri"/>
        <family val="2"/>
        <scheme val="minor"/>
      </rPr>
      <t xml:space="preserve">, approvers will be notified by email </t>
    </r>
    <r>
      <rPr>
        <b/>
        <sz val="11"/>
        <rFont val="Calibri"/>
        <family val="2"/>
        <scheme val="minor"/>
      </rPr>
      <t>after</t>
    </r>
    <r>
      <rPr>
        <sz val="11"/>
        <rFont val="Calibri"/>
        <family val="2"/>
        <scheme val="minor"/>
      </rPr>
      <t xml:space="preserve"> new users have been setup.</t>
    </r>
  </si>
  <si>
    <t>Are these contacts the same as the approvers?</t>
  </si>
  <si>
    <t>LoginId</t>
  </si>
  <si>
    <t>Password</t>
  </si>
  <si>
    <t>EmailAddress</t>
  </si>
  <si>
    <t>FirstName</t>
  </si>
  <si>
    <t>LastName</t>
  </si>
  <si>
    <t>AddressLine1</t>
  </si>
  <si>
    <t>AddressLine2</t>
  </si>
  <si>
    <t>State</t>
  </si>
  <si>
    <t>PostalCode</t>
  </si>
  <si>
    <t>ContactNumber</t>
  </si>
  <si>
    <t>IsActive</t>
  </si>
  <si>
    <t>Broker or Underwriter</t>
  </si>
  <si>
    <t>Organisation</t>
  </si>
  <si>
    <t>Class of Business</t>
  </si>
  <si>
    <t>First Name</t>
  </si>
  <si>
    <t>Last Name</t>
  </si>
  <si>
    <t>John</t>
  </si>
  <si>
    <t>Smith</t>
  </si>
  <si>
    <t>This list will automatically populate to reflect your answers in the following tabs:</t>
  </si>
  <si>
    <t>Personal Accident (including Travel)?</t>
  </si>
  <si>
    <t>Contingency?</t>
  </si>
  <si>
    <t>A full list is available on the PPL website here</t>
  </si>
  <si>
    <t>Satellite/Space?</t>
  </si>
  <si>
    <t>General Aviation?</t>
  </si>
  <si>
    <t>Airlines?</t>
  </si>
  <si>
    <t>Hull Deductible?</t>
  </si>
  <si>
    <t>Hull War?</t>
  </si>
  <si>
    <t>Excess War Liability?</t>
  </si>
  <si>
    <t>Products Liability?</t>
  </si>
  <si>
    <t>Airport Liability?</t>
  </si>
  <si>
    <t>Contingent Aviation?</t>
  </si>
  <si>
    <t>Contingent Hull?</t>
  </si>
  <si>
    <t>Contingent Liability?</t>
  </si>
  <si>
    <t>Bank / Lessors?</t>
  </si>
  <si>
    <t>Do you place:</t>
  </si>
  <si>
    <t>Any other classes within your A&amp;H department?</t>
  </si>
  <si>
    <t>Any other classes within your Aviation department?</t>
  </si>
  <si>
    <t>Any other classes within your B/L department?</t>
  </si>
  <si>
    <t>General Liability?</t>
  </si>
  <si>
    <t>Employers' Liability/WCA?</t>
  </si>
  <si>
    <t>Public Liability?</t>
  </si>
  <si>
    <t>Product Liability?</t>
  </si>
  <si>
    <t>Medical Malpractice?</t>
  </si>
  <si>
    <t>Any other classes within your Casualty department?</t>
  </si>
  <si>
    <t>Any other classes within your Construction department?</t>
  </si>
  <si>
    <t>Onshore Energy?</t>
  </si>
  <si>
    <t>Offshore Energy?</t>
  </si>
  <si>
    <t>Energy Liability?</t>
  </si>
  <si>
    <t>Power (Including Nuclear)?</t>
  </si>
  <si>
    <t>Any other classes within your Energy department?</t>
  </si>
  <si>
    <t>Any other classes within your FPL department?</t>
  </si>
  <si>
    <t>Do you place any other classes within your K&amp;R department?</t>
  </si>
  <si>
    <t>Onshore Construction?</t>
  </si>
  <si>
    <t>Offshore Construction?</t>
  </si>
  <si>
    <t>Mining?</t>
  </si>
  <si>
    <t>Directors and Officers (D&amp;O)?</t>
  </si>
  <si>
    <t>Financial Institutions (FI)?</t>
  </si>
  <si>
    <t>Professional Liability (PL)?</t>
  </si>
  <si>
    <t>Cyber?</t>
  </si>
  <si>
    <t>Healthcare?</t>
  </si>
  <si>
    <t>Hull?</t>
  </si>
  <si>
    <t>Marine Construction?</t>
  </si>
  <si>
    <t>War?</t>
  </si>
  <si>
    <t>Yacht?</t>
  </si>
  <si>
    <t>Cargo?</t>
  </si>
  <si>
    <t>Marine Liability?</t>
  </si>
  <si>
    <t>Ports and Terminals?</t>
  </si>
  <si>
    <t>Specie (including fine arts, jewellers block 
and cash in transit?</t>
  </si>
  <si>
    <t>Any other classes within your Marine department?</t>
  </si>
  <si>
    <t>Political Risks?</t>
  </si>
  <si>
    <t>Contract Frustration?</t>
  </si>
  <si>
    <t>Trade Credit?</t>
  </si>
  <si>
    <t>Financial Guarantee?</t>
  </si>
  <si>
    <t>Any other classes within your Political Risks department?</t>
  </si>
  <si>
    <t>Non-Marine Property?</t>
  </si>
  <si>
    <t>Product Recall?</t>
  </si>
  <si>
    <t>Any other classes within your Property department?</t>
  </si>
  <si>
    <t>Do you place any other classes within your Real Estate department?</t>
  </si>
  <si>
    <t>Do you place any other classes within your Treaty Reinsurance department?</t>
  </si>
  <si>
    <t>Terrorism?</t>
  </si>
  <si>
    <t>Political Violence?</t>
  </si>
  <si>
    <t>Any other classes within your Terrorism department?</t>
  </si>
  <si>
    <t>Cascade response</t>
  </si>
  <si>
    <t>Yes to all/most</t>
  </si>
  <si>
    <t>No to most</t>
  </si>
  <si>
    <t>ç</t>
  </si>
  <si>
    <t>Easy selection tool.</t>
  </si>
  <si>
    <t>Team 6</t>
  </si>
  <si>
    <t>Team 7</t>
  </si>
  <si>
    <t>Team 8</t>
  </si>
  <si>
    <t>Team 9</t>
  </si>
  <si>
    <t>Team 10</t>
  </si>
  <si>
    <t>john.smith@abcbroker.com</t>
  </si>
  <si>
    <t>+44 (0)207 8765 4321</t>
  </si>
  <si>
    <t>Section 3: PPL Integration</t>
  </si>
  <si>
    <t>Would you like to explore PPL integration</t>
  </si>
  <si>
    <t>Capabilities?</t>
  </si>
  <si>
    <t>Type</t>
  </si>
  <si>
    <t>Connect to new stamps?</t>
  </si>
  <si>
    <t>Publicity contact</t>
  </si>
  <si>
    <t>BAU contact</t>
  </si>
  <si>
    <t>In-house trainer</t>
  </si>
  <si>
    <t>Data Protection Officer</t>
  </si>
  <si>
    <t>PPL C-Suite</t>
  </si>
  <si>
    <t>To contact one of our onboarding coordinators, please email us at:</t>
  </si>
  <si>
    <t xml:space="preserve">Please ensure you are using the latest version of this onboarding form. </t>
  </si>
  <si>
    <t>To download the latest version of this form and/or the guidance notes, please visit:</t>
  </si>
  <si>
    <t>Broker Onboarding Form</t>
  </si>
  <si>
    <t>This form is designed to facilitate your PPL onboarding experience. 
If you have a query whilst completing the form, please refer to the guidance notes 
before contacting one of our onboarding coordinators.</t>
  </si>
  <si>
    <t>Please list :</t>
  </si>
  <si>
    <t>Mark Smith</t>
  </si>
  <si>
    <t>ms@abc.com</t>
  </si>
  <si>
    <r>
      <t xml:space="preserve">Custom Markets
</t>
    </r>
    <r>
      <rPr>
        <sz val="10"/>
        <color theme="1"/>
        <rFont val="Arial"/>
        <family val="2"/>
      </rPr>
      <t xml:space="preserve">Please list the markets that you wish to be connected to.  A full list is available on the PPL website - see link above
</t>
    </r>
    <r>
      <rPr>
        <i/>
        <sz val="10"/>
        <color theme="1"/>
        <rFont val="Arial"/>
        <family val="2"/>
      </rPr>
      <t xml:space="preserve">Columns E-J: Please populate if there are specific stamps you wish to have available to you on the Platform. 
(e.g. 9000 stamps)  </t>
    </r>
    <r>
      <rPr>
        <sz val="10"/>
        <color theme="1"/>
        <rFont val="Arial"/>
        <family val="2"/>
      </rPr>
      <t xml:space="preserve">
</t>
    </r>
    <r>
      <rPr>
        <b/>
        <sz val="10"/>
        <color theme="1"/>
        <rFont val="Arial"/>
        <family val="2"/>
      </rPr>
      <t>Offline Markets</t>
    </r>
    <r>
      <rPr>
        <sz val="10"/>
        <rFont val="Arial"/>
        <family val="2"/>
      </rPr>
      <t xml:space="preserve">
Companies that are currently not signed up to PPL (and not listed on the PPL website), but that you would like available to you as an Offline Market. 
Please note that PPL may contact these Companies in respect of becoming Online Markets. </t>
    </r>
  </si>
  <si>
    <r>
      <rPr>
        <b/>
        <sz val="11"/>
        <rFont val="Calibri"/>
        <family val="2"/>
        <scheme val="minor"/>
      </rPr>
      <t>Brokers and Carriers on PPL</t>
    </r>
    <r>
      <rPr>
        <sz val="11"/>
        <color theme="10"/>
        <rFont val="Calibri"/>
        <family val="2"/>
        <scheme val="minor"/>
      </rPr>
      <t>: https://tomsupports.london/placing-platform-limited-usefuldocuments</t>
    </r>
  </si>
  <si>
    <t>Please tell us about the classes you place:</t>
  </si>
  <si>
    <t>Your Classes</t>
  </si>
  <si>
    <t>Classes of business</t>
  </si>
  <si>
    <t>Detailed Classes of business</t>
  </si>
  <si>
    <t>If Yes, list</t>
  </si>
  <si>
    <t>Registered Company Name</t>
  </si>
  <si>
    <t>Address Line 1</t>
  </si>
  <si>
    <t>Address Line 2</t>
  </si>
  <si>
    <t xml:space="preserve">City </t>
  </si>
  <si>
    <t>Approver</t>
  </si>
  <si>
    <t>Stamp Approval</t>
  </si>
  <si>
    <t>Sponsor</t>
  </si>
  <si>
    <t>C-Suite</t>
  </si>
  <si>
    <t>Point of contact</t>
  </si>
  <si>
    <t>Publicity</t>
  </si>
  <si>
    <t>Business as usual</t>
  </si>
  <si>
    <t>Trainer</t>
  </si>
  <si>
    <t>Would like to explore PPL integration capabilities</t>
  </si>
  <si>
    <t>Has in-house training capabilities</t>
  </si>
  <si>
    <t>Super user</t>
  </si>
  <si>
    <t>Extra Roles</t>
  </si>
  <si>
    <t>https://placingplatformlimited.com/useful-information</t>
  </si>
  <si>
    <t>pplenquiries@placingplatformlimited.com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</si>
</sst>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Calibri"/>
      <family val="2"/>
      <scheme val="minor"/>
    </font>
    <font>
      <b/>
      <sz val="11"/>
      <color theme="0"/>
      <name val="Calibri"/>
      <family val="2"/>
      <scheme val="minor"/>
    </font>
    <font>
      <b/>
      <sz val="25"/>
      <color theme="0"/>
      <name val="Calibri"/>
      <family val="2"/>
      <scheme val="minor"/>
    </font>
    <font>
      <b/>
      <sz val="13"/>
      <color theme="0"/>
      <name val="Calibri"/>
      <family val="2"/>
      <scheme val="minor"/>
    </font>
    <font>
      <b/>
      <sz val="11"/>
      <color theme="0"/>
      <name val="Wingdings"/>
      <charset val="2"/>
    </font>
    <font>
      <b/>
      <u/>
      <sz val="13"/>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0"/>
      <color theme="0"/>
      <name val="Calibri"/>
      <family val="2"/>
      <scheme val="minor"/>
    </font>
    <font>
      <b/>
      <sz val="15"/>
      <color theme="0"/>
      <name val="Calibri"/>
      <family val="2"/>
      <scheme val="minor"/>
    </font>
    <font>
      <i/>
      <sz val="11"/>
      <color theme="0"/>
      <name val="Calibri"/>
      <family val="2"/>
      <scheme val="minor"/>
    </font>
    <font>
      <sz val="25"/>
      <color theme="0"/>
      <name val="Wingdings"/>
      <charset val="2"/>
    </font>
    <font>
      <b/>
      <sz val="15"/>
      <color theme="0"/>
      <name val="Calibri Light"/>
      <family val="2"/>
      <scheme val="major"/>
    </font>
    <font>
      <sz val="11"/>
      <name val="Calibri"/>
      <family val="2"/>
      <scheme val="minor"/>
    </font>
    <font>
      <sz val="11"/>
      <color theme="4" tint="-0.499984740745262"/>
      <name val="Calibri"/>
      <family val="2"/>
      <scheme val="minor"/>
    </font>
    <font>
      <b/>
      <sz val="25"/>
      <name val="Calibri"/>
      <family val="2"/>
      <scheme val="minor"/>
    </font>
    <font>
      <u/>
      <sz val="11"/>
      <color theme="10"/>
      <name val="Calibri"/>
      <family val="2"/>
      <scheme val="minor"/>
    </font>
    <font>
      <b/>
      <sz val="13"/>
      <name val="Calibri"/>
      <family val="2"/>
      <scheme val="minor"/>
    </font>
    <font>
      <b/>
      <sz val="14"/>
      <name val="Calibri"/>
      <family val="2"/>
      <scheme val="minor"/>
    </font>
    <font>
      <u/>
      <sz val="11"/>
      <name val="Calibri"/>
      <family val="2"/>
      <scheme val="minor"/>
    </font>
    <font>
      <b/>
      <sz val="20"/>
      <name val="Calibri"/>
      <family val="2"/>
      <scheme val="minor"/>
    </font>
    <font>
      <b/>
      <sz val="9"/>
      <color theme="1"/>
      <name val="Arial"/>
      <family val="2"/>
    </font>
    <font>
      <b/>
      <sz val="10"/>
      <color theme="1"/>
      <name val="Arial"/>
      <family val="2"/>
    </font>
    <font>
      <sz val="10"/>
      <color theme="1"/>
      <name val="Arial"/>
      <family val="2"/>
    </font>
    <font>
      <i/>
      <sz val="10"/>
      <color theme="1"/>
      <name val="Arial"/>
      <family val="2"/>
    </font>
    <font>
      <sz val="10"/>
      <name val="Arial"/>
      <family val="2"/>
    </font>
    <font>
      <sz val="10"/>
      <color theme="0" tint="-0.34998626667073579"/>
      <name val="Arial"/>
      <family val="2"/>
    </font>
    <font>
      <sz val="20"/>
      <color theme="0"/>
      <name val="Calibri"/>
      <family val="2"/>
      <scheme val="minor"/>
    </font>
    <font>
      <b/>
      <i/>
      <u/>
      <sz val="13"/>
      <color theme="0"/>
      <name val="Calibri"/>
      <family val="2"/>
      <scheme val="minor"/>
    </font>
    <font>
      <sz val="11"/>
      <color rgb="FFFF0000"/>
      <name val="Calibri"/>
      <family val="2"/>
      <scheme val="minor"/>
    </font>
    <font>
      <sz val="10"/>
      <color rgb="FF0070C0"/>
      <name val="Arial"/>
      <family val="2"/>
    </font>
    <font>
      <sz val="11"/>
      <color theme="8" tint="-0.499984740745262"/>
      <name val="Calibri"/>
      <family val="2"/>
      <scheme val="minor"/>
    </font>
    <font>
      <b/>
      <sz val="12"/>
      <color theme="1"/>
      <name val="Calibri"/>
      <family val="2"/>
      <scheme val="minor"/>
    </font>
    <font>
      <i/>
      <sz val="10"/>
      <color theme="1"/>
      <name val="Calibri"/>
      <family val="2"/>
      <scheme val="minor"/>
    </font>
    <font>
      <sz val="11"/>
      <color theme="2" tint="-0.499984740745262"/>
      <name val="Calibri"/>
      <family val="2"/>
      <scheme val="minor"/>
    </font>
    <font>
      <i/>
      <sz val="11"/>
      <color theme="2" tint="-0.499984740745262"/>
      <name val="Calibri"/>
      <family val="2"/>
      <scheme val="minor"/>
    </font>
    <font>
      <b/>
      <sz val="15"/>
      <color theme="0" tint="-0.34998626667073579"/>
      <name val="Calibri"/>
      <family val="2"/>
      <scheme val="minor"/>
    </font>
    <font>
      <b/>
      <sz val="15"/>
      <name val="Calibri"/>
      <family val="2"/>
      <scheme val="minor"/>
    </font>
    <font>
      <b/>
      <sz val="15"/>
      <color theme="1"/>
      <name val="Calibri Light"/>
      <family val="2"/>
      <scheme val="major"/>
    </font>
    <font>
      <sz val="25"/>
      <color rgb="FFFF0000"/>
      <name val="Wingdings"/>
      <charset val="2"/>
    </font>
    <font>
      <i/>
      <sz val="9"/>
      <name val="Calibri"/>
      <family val="2"/>
      <scheme val="minor"/>
    </font>
    <font>
      <b/>
      <sz val="15"/>
      <name val="Calibri Light"/>
      <family val="2"/>
      <scheme val="major"/>
    </font>
    <font>
      <b/>
      <sz val="20"/>
      <color theme="0"/>
      <name val="Calibri"/>
      <family val="2"/>
      <scheme val="minor"/>
    </font>
    <font>
      <b/>
      <sz val="27"/>
      <color theme="1"/>
      <name val="Calibri"/>
      <family val="2"/>
      <scheme val="minor"/>
    </font>
    <font>
      <b/>
      <i/>
      <sz val="11"/>
      <color theme="0"/>
      <name val="Calibri"/>
      <family val="2"/>
      <scheme val="minor"/>
    </font>
    <font>
      <b/>
      <i/>
      <u/>
      <sz val="11"/>
      <color theme="0"/>
      <name val="Calibri"/>
      <family val="2"/>
      <scheme val="minor"/>
    </font>
    <font>
      <b/>
      <sz val="15"/>
      <color rgb="FFFFC000"/>
      <name val="Calibri"/>
      <family val="2"/>
      <scheme val="minor"/>
    </font>
    <font>
      <b/>
      <i/>
      <sz val="11"/>
      <name val="Calibri"/>
      <family val="2"/>
      <scheme val="minor"/>
    </font>
    <font>
      <sz val="12"/>
      <name val="Calibri"/>
      <family val="2"/>
      <scheme val="minor"/>
    </font>
    <font>
      <sz val="11"/>
      <color rgb="FF000000"/>
      <name val="Calibri"/>
      <family val="2"/>
      <scheme val="minor"/>
    </font>
    <font>
      <b/>
      <strike/>
      <sz val="15"/>
      <color theme="0" tint="-0.249977111117893"/>
      <name val="Calibri"/>
      <family val="2"/>
      <scheme val="minor"/>
    </font>
    <font>
      <u/>
      <sz val="14"/>
      <color theme="0"/>
      <name val="Calibri"/>
      <family val="2"/>
      <scheme val="minor"/>
    </font>
    <font>
      <sz val="14"/>
      <color theme="0"/>
      <name val="Calibri"/>
      <family val="2"/>
      <scheme val="minor"/>
    </font>
    <font>
      <sz val="15"/>
      <color theme="0"/>
      <name val="Wingdings"/>
      <charset val="2"/>
    </font>
    <font>
      <sz val="9"/>
      <color indexed="81"/>
      <name val="Tahoma"/>
      <family val="2"/>
    </font>
    <font>
      <b/>
      <sz val="9"/>
      <color indexed="81"/>
      <name val="Tahoma"/>
      <family val="2"/>
    </font>
    <font>
      <sz val="11"/>
      <color theme="10"/>
      <name val="Calibri"/>
      <family val="2"/>
      <scheme val="minor"/>
    </font>
  </fonts>
  <fills count="10">
    <fill>
      <patternFill patternType="none"/>
    </fill>
    <fill>
      <patternFill patternType="gray125"/>
    </fill>
    <fill>
      <patternFill patternType="solid">
        <fgColor rgb="FF009694"/>
        <bgColor indexed="64"/>
      </patternFill>
    </fill>
    <fill>
      <patternFill patternType="solid">
        <fgColor theme="4" tint="-0.499984740745262"/>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4" tint="0.39997558519241921"/>
        <bgColor indexed="64"/>
      </patternFill>
    </fill>
  </fills>
  <borders count="38">
    <border>
      <left/>
      <right/>
      <top/>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245">
    <xf numFmtId="0" fontId="0" fillId="0" borderId="0" xfId="0"/>
    <xf numFmtId="0" fontId="0" fillId="2" borderId="0" xfId="0" applyFill="1" applyBorder="1"/>
    <xf numFmtId="0" fontId="6" fillId="0" borderId="0" xfId="0" applyFont="1"/>
    <xf numFmtId="0" fontId="5" fillId="3" borderId="0" xfId="0" applyFont="1" applyFill="1" applyBorder="1" applyAlignment="1">
      <alignment horizontal="left" vertical="center"/>
    </xf>
    <xf numFmtId="0" fontId="1" fillId="3" borderId="0" xfId="0" applyFont="1" applyFill="1" applyBorder="1" applyAlignment="1">
      <alignment vertical="top" wrapText="1"/>
    </xf>
    <xf numFmtId="0" fontId="2" fillId="3" borderId="0" xfId="0" applyFont="1" applyFill="1" applyAlignment="1">
      <alignment vertical="center"/>
    </xf>
    <xf numFmtId="0" fontId="7" fillId="3" borderId="0" xfId="0" applyFont="1" applyFill="1" applyBorder="1"/>
    <xf numFmtId="0" fontId="3" fillId="3" borderId="0" xfId="0" applyFont="1" applyFill="1"/>
    <xf numFmtId="0" fontId="9" fillId="3" borderId="0" xfId="0" applyFont="1" applyFill="1" applyBorder="1"/>
    <xf numFmtId="0" fontId="7" fillId="3" borderId="0" xfId="0" applyFont="1" applyFill="1" applyBorder="1" applyAlignment="1">
      <alignment vertical="center"/>
    </xf>
    <xf numFmtId="0" fontId="7" fillId="3" borderId="0" xfId="0" applyFont="1" applyFill="1" applyBorder="1" applyAlignment="1">
      <alignment vertical="center" wrapText="1"/>
    </xf>
    <xf numFmtId="0" fontId="4" fillId="3" borderId="0" xfId="0" applyFont="1" applyFill="1" applyBorder="1" applyAlignment="1">
      <alignment horizontal="center" vertical="top"/>
    </xf>
    <xf numFmtId="0" fontId="7" fillId="3" borderId="0" xfId="0" applyFont="1" applyFill="1" applyBorder="1" applyAlignment="1">
      <alignment horizontal="center"/>
    </xf>
    <xf numFmtId="0" fontId="11" fillId="3" borderId="0" xfId="0" applyFont="1" applyFill="1" applyBorder="1" applyAlignment="1"/>
    <xf numFmtId="0" fontId="10" fillId="3" borderId="1" xfId="0" applyFont="1" applyFill="1" applyBorder="1" applyAlignment="1">
      <alignment vertical="center"/>
    </xf>
    <xf numFmtId="0" fontId="1" fillId="3" borderId="1"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0" xfId="0" applyFont="1" applyFill="1" applyBorder="1" applyAlignment="1">
      <alignment horizontal="center" vertical="top"/>
    </xf>
    <xf numFmtId="9" fontId="13" fillId="3" borderId="0" xfId="0" applyNumberFormat="1" applyFont="1" applyFill="1" applyBorder="1" applyAlignment="1">
      <alignment horizontal="center" vertical="center"/>
    </xf>
    <xf numFmtId="0" fontId="1" fillId="3" borderId="0" xfId="0" applyFont="1" applyFill="1" applyBorder="1" applyAlignment="1">
      <alignment vertical="center"/>
    </xf>
    <xf numFmtId="9" fontId="0" fillId="0" borderId="0" xfId="0" applyNumberFormat="1"/>
    <xf numFmtId="0" fontId="14" fillId="5" borderId="0" xfId="0" applyFont="1" applyFill="1" applyBorder="1"/>
    <xf numFmtId="0" fontId="14" fillId="5" borderId="0" xfId="0" applyFont="1" applyFill="1" applyBorder="1" applyAlignment="1">
      <alignment horizontal="center"/>
    </xf>
    <xf numFmtId="0" fontId="16" fillId="5" borderId="0" xfId="0" applyFont="1" applyFill="1" applyAlignment="1">
      <alignment vertical="center"/>
    </xf>
    <xf numFmtId="0" fontId="18" fillId="5" borderId="0" xfId="0" applyFont="1" applyFill="1" applyAlignment="1">
      <alignment horizontal="left"/>
    </xf>
    <xf numFmtId="0" fontId="19" fillId="5" borderId="0" xfId="0" applyFont="1" applyFill="1" applyBorder="1"/>
    <xf numFmtId="0" fontId="8" fillId="5" borderId="0" xfId="0" applyFont="1" applyFill="1" applyBorder="1" applyAlignment="1">
      <alignment horizontal="left" vertical="center"/>
    </xf>
    <xf numFmtId="0" fontId="8" fillId="5" borderId="0" xfId="0" applyFont="1" applyFill="1" applyBorder="1" applyAlignment="1">
      <alignment vertical="center"/>
    </xf>
    <xf numFmtId="0" fontId="14" fillId="5" borderId="0" xfId="0" applyFont="1" applyFill="1" applyBorder="1" applyAlignment="1">
      <alignment horizontal="left" vertical="center"/>
    </xf>
    <xf numFmtId="0" fontId="14" fillId="5" borderId="0" xfId="0" applyFont="1" applyFill="1" applyBorder="1" applyAlignment="1">
      <alignment vertical="center"/>
    </xf>
    <xf numFmtId="0" fontId="14" fillId="5" borderId="0" xfId="0" applyFont="1" applyFill="1" applyBorder="1" applyAlignment="1">
      <alignment horizontal="center" vertical="center"/>
    </xf>
    <xf numFmtId="0" fontId="8" fillId="5" borderId="0" xfId="0" applyFont="1" applyFill="1" applyBorder="1" applyAlignment="1">
      <alignment horizontal="left"/>
    </xf>
    <xf numFmtId="0" fontId="8" fillId="5" borderId="0" xfId="0" applyFont="1" applyFill="1" applyBorder="1"/>
    <xf numFmtId="0" fontId="14" fillId="5" borderId="0" xfId="0" applyFont="1" applyFill="1" applyBorder="1" applyAlignment="1">
      <alignment horizontal="left"/>
    </xf>
    <xf numFmtId="0" fontId="8" fillId="5" borderId="0" xfId="0" applyFont="1" applyFill="1" applyBorder="1" applyAlignment="1">
      <alignment horizontal="left" vertical="top"/>
    </xf>
    <xf numFmtId="0" fontId="8" fillId="5" borderId="3" xfId="0" applyFont="1" applyFill="1" applyBorder="1" applyAlignment="1">
      <alignment vertical="top"/>
    </xf>
    <xf numFmtId="0" fontId="14" fillId="5" borderId="4" xfId="0" applyFont="1" applyFill="1" applyBorder="1" applyAlignment="1">
      <alignment vertical="center" wrapText="1"/>
    </xf>
    <xf numFmtId="0" fontId="14" fillId="5" borderId="5" xfId="0" applyFont="1" applyFill="1" applyBorder="1" applyAlignment="1">
      <alignment vertical="top" wrapText="1"/>
    </xf>
    <xf numFmtId="0" fontId="8" fillId="5" borderId="6" xfId="0" applyFont="1" applyFill="1" applyBorder="1" applyAlignment="1">
      <alignment vertical="center"/>
    </xf>
    <xf numFmtId="0" fontId="8" fillId="5" borderId="7" xfId="0" applyFont="1" applyFill="1" applyBorder="1" applyAlignment="1">
      <alignment vertical="center"/>
    </xf>
    <xf numFmtId="0" fontId="14" fillId="5" borderId="8" xfId="0" applyFont="1" applyFill="1" applyBorder="1" applyAlignment="1">
      <alignment horizontal="left" vertical="center" wrapText="1"/>
    </xf>
    <xf numFmtId="0" fontId="21" fillId="5" borderId="0" xfId="0" applyFont="1" applyFill="1" applyBorder="1"/>
    <xf numFmtId="0" fontId="17" fillId="5" borderId="0" xfId="1" applyFill="1" applyBorder="1" applyAlignment="1">
      <alignment horizontal="left" vertical="center"/>
    </xf>
    <xf numFmtId="0" fontId="14" fillId="4" borderId="0" xfId="0" applyFont="1" applyFill="1" applyBorder="1"/>
    <xf numFmtId="0" fontId="14" fillId="4" borderId="0" xfId="0" applyFont="1" applyFill="1" applyBorder="1" applyAlignment="1">
      <alignment horizontal="center"/>
    </xf>
    <xf numFmtId="0" fontId="16" fillId="4" borderId="0" xfId="0" applyFont="1" applyFill="1" applyAlignment="1">
      <alignment vertical="center"/>
    </xf>
    <xf numFmtId="0" fontId="18" fillId="4" borderId="0" xfId="0" applyFont="1" applyFill="1" applyAlignment="1">
      <alignment horizontal="left"/>
    </xf>
    <xf numFmtId="0" fontId="7" fillId="2" borderId="0" xfId="0" applyFont="1" applyFill="1" applyBorder="1"/>
    <xf numFmtId="0" fontId="28" fillId="2" borderId="0" xfId="0" applyFont="1" applyFill="1" applyBorder="1" applyAlignment="1">
      <alignment vertical="center"/>
    </xf>
    <xf numFmtId="49" fontId="7" fillId="2" borderId="0" xfId="0" applyNumberFormat="1" applyFont="1" applyFill="1" applyBorder="1"/>
    <xf numFmtId="0" fontId="14" fillId="2" borderId="0" xfId="0" applyFont="1" applyFill="1" applyBorder="1"/>
    <xf numFmtId="0" fontId="14" fillId="4" borderId="0" xfId="0" applyFont="1" applyFill="1"/>
    <xf numFmtId="0" fontId="17" fillId="4" borderId="0" xfId="1" applyFill="1"/>
    <xf numFmtId="0" fontId="0" fillId="2" borderId="0" xfId="0" applyFill="1" applyBorder="1" applyAlignment="1">
      <alignment vertical="top" wrapText="1"/>
    </xf>
    <xf numFmtId="49" fontId="3" fillId="2" borderId="0" xfId="0" applyNumberFormat="1" applyFont="1" applyFill="1" applyBorder="1"/>
    <xf numFmtId="49" fontId="5" fillId="2" borderId="0" xfId="0" applyNumberFormat="1" applyFont="1" applyFill="1" applyBorder="1"/>
    <xf numFmtId="0" fontId="6" fillId="2" borderId="0" xfId="0" applyFont="1" applyFill="1" applyBorder="1"/>
    <xf numFmtId="0" fontId="10" fillId="5" borderId="0" xfId="0" applyFont="1" applyFill="1" applyBorder="1" applyAlignment="1">
      <alignment vertical="center"/>
    </xf>
    <xf numFmtId="0" fontId="0" fillId="2" borderId="0" xfId="0" applyFill="1" applyBorder="1" applyAlignment="1">
      <alignment vertical="top"/>
    </xf>
    <xf numFmtId="49" fontId="7" fillId="2" borderId="0" xfId="0" quotePrefix="1" applyNumberFormat="1" applyFont="1" applyFill="1" applyBorder="1"/>
    <xf numFmtId="0" fontId="29" fillId="2" borderId="0" xfId="0" applyFont="1" applyFill="1" applyBorder="1" applyAlignment="1">
      <alignment vertical="center"/>
    </xf>
    <xf numFmtId="0" fontId="30" fillId="4" borderId="0" xfId="0" applyFont="1" applyFill="1" applyBorder="1"/>
    <xf numFmtId="0" fontId="14" fillId="4" borderId="0" xfId="0" applyFont="1" applyFill="1" applyBorder="1" applyAlignment="1">
      <alignment vertical="center"/>
    </xf>
    <xf numFmtId="0" fontId="0" fillId="4" borderId="0" xfId="0" applyFill="1" applyBorder="1" applyAlignment="1">
      <alignment vertical="center"/>
    </xf>
    <xf numFmtId="0" fontId="0" fillId="4" borderId="0" xfId="0" applyFill="1" applyBorder="1"/>
    <xf numFmtId="0" fontId="6" fillId="6" borderId="24" xfId="0" applyFont="1" applyFill="1" applyBorder="1" applyAlignment="1">
      <alignment horizontal="left" vertical="center" indent="1"/>
    </xf>
    <xf numFmtId="0" fontId="6" fillId="6" borderId="25" xfId="0" applyFont="1" applyFill="1" applyBorder="1" applyAlignment="1">
      <alignment horizontal="left" vertical="center" indent="1"/>
    </xf>
    <xf numFmtId="0" fontId="33" fillId="6" borderId="23" xfId="0" applyFont="1" applyFill="1" applyBorder="1" applyAlignment="1">
      <alignment horizontal="center" vertical="center"/>
    </xf>
    <xf numFmtId="0" fontId="33" fillId="6" borderId="18" xfId="0" applyFont="1" applyFill="1" applyBorder="1" applyAlignment="1">
      <alignment horizontal="center" vertical="center"/>
    </xf>
    <xf numFmtId="0" fontId="21" fillId="4" borderId="0" xfId="0" applyFont="1" applyFill="1" applyBorder="1"/>
    <xf numFmtId="0" fontId="19" fillId="4" borderId="0" xfId="0" applyFont="1" applyFill="1" applyBorder="1"/>
    <xf numFmtId="0" fontId="0" fillId="4" borderId="0" xfId="0" applyFill="1" applyAlignment="1">
      <alignment horizontal="left" vertical="center" indent="1"/>
    </xf>
    <xf numFmtId="0" fontId="0" fillId="4" borderId="0" xfId="0" applyFill="1"/>
    <xf numFmtId="0" fontId="6" fillId="4" borderId="21" xfId="0" applyFont="1" applyFill="1" applyBorder="1" applyAlignment="1">
      <alignment horizontal="right" indent="1"/>
    </xf>
    <xf numFmtId="0" fontId="6" fillId="4" borderId="22" xfId="0" applyFont="1" applyFill="1" applyBorder="1" applyAlignment="1">
      <alignment horizontal="right" indent="1"/>
    </xf>
    <xf numFmtId="0" fontId="33" fillId="6" borderId="18" xfId="0" applyFont="1" applyFill="1" applyBorder="1" applyAlignment="1">
      <alignment horizontal="center" vertical="center" wrapText="1"/>
    </xf>
    <xf numFmtId="0" fontId="33" fillId="6" borderId="18" xfId="0" applyFont="1" applyFill="1" applyBorder="1" applyAlignment="1">
      <alignment horizontal="left" vertical="center" indent="1"/>
    </xf>
    <xf numFmtId="0" fontId="0" fillId="4" borderId="0" xfId="0" applyFill="1" applyAlignment="1">
      <alignment horizontal="center" vertical="center"/>
    </xf>
    <xf numFmtId="0" fontId="0" fillId="4" borderId="0" xfId="0" applyFill="1" applyAlignment="1">
      <alignment horizontal="center"/>
    </xf>
    <xf numFmtId="0" fontId="35" fillId="4" borderId="21" xfId="0" applyFont="1" applyFill="1" applyBorder="1" applyAlignment="1">
      <alignment horizontal="center"/>
    </xf>
    <xf numFmtId="0" fontId="35" fillId="4" borderId="2" xfId="0" applyFont="1" applyFill="1" applyBorder="1"/>
    <xf numFmtId="0" fontId="35" fillId="4" borderId="2" xfId="0" applyFont="1" applyFill="1" applyBorder="1" applyAlignment="1">
      <alignment horizontal="center"/>
    </xf>
    <xf numFmtId="0" fontId="35" fillId="4" borderId="10" xfId="0" applyFont="1" applyFill="1" applyBorder="1" applyAlignment="1">
      <alignment horizontal="center"/>
    </xf>
    <xf numFmtId="0" fontId="14" fillId="4" borderId="0" xfId="0" applyFont="1" applyFill="1" applyAlignment="1">
      <alignment vertical="center"/>
    </xf>
    <xf numFmtId="0" fontId="10" fillId="4" borderId="0" xfId="0" applyFont="1" applyFill="1"/>
    <xf numFmtId="0" fontId="38" fillId="4" borderId="0" xfId="0" applyFont="1" applyFill="1"/>
    <xf numFmtId="0" fontId="38" fillId="4" borderId="7" xfId="0" applyFont="1" applyFill="1" applyBorder="1" applyAlignment="1">
      <alignment vertical="center"/>
    </xf>
    <xf numFmtId="0" fontId="38" fillId="4" borderId="26" xfId="0" applyFont="1" applyFill="1" applyBorder="1" applyAlignment="1">
      <alignment vertical="center"/>
    </xf>
    <xf numFmtId="0" fontId="0" fillId="4" borderId="0" xfId="0" applyFont="1" applyFill="1" applyBorder="1" applyAlignment="1">
      <alignment horizontal="center"/>
    </xf>
    <xf numFmtId="9" fontId="39" fillId="4" borderId="0" xfId="0" applyNumberFormat="1" applyFont="1" applyFill="1" applyBorder="1" applyAlignment="1">
      <alignment horizontal="center" vertical="center"/>
    </xf>
    <xf numFmtId="0" fontId="12" fillId="4" borderId="0" xfId="0" applyFont="1" applyFill="1" applyBorder="1" applyAlignment="1">
      <alignment horizontal="center" vertical="center"/>
    </xf>
    <xf numFmtId="0" fontId="8" fillId="4" borderId="7"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6" fillId="4" borderId="21" xfId="0" applyFont="1" applyFill="1" applyBorder="1" applyAlignment="1" applyProtection="1">
      <alignment horizontal="center"/>
      <protection locked="0"/>
    </xf>
    <xf numFmtId="0" fontId="32" fillId="4" borderId="2" xfId="0" applyFont="1" applyFill="1" applyBorder="1" applyProtection="1">
      <protection locked="0"/>
    </xf>
    <xf numFmtId="0" fontId="32" fillId="4" borderId="2" xfId="0" applyFont="1" applyFill="1" applyBorder="1" applyAlignment="1" applyProtection="1">
      <alignment horizontal="center"/>
      <protection locked="0"/>
    </xf>
    <xf numFmtId="0" fontId="6" fillId="4" borderId="22" xfId="0" applyFont="1" applyFill="1" applyBorder="1" applyAlignment="1" applyProtection="1">
      <alignment horizontal="center"/>
      <protection locked="0"/>
    </xf>
    <xf numFmtId="0" fontId="32" fillId="4" borderId="15" xfId="0" applyFont="1" applyFill="1" applyBorder="1" applyProtection="1">
      <protection locked="0"/>
    </xf>
    <xf numFmtId="0" fontId="32" fillId="4" borderId="15" xfId="0" applyFont="1" applyFill="1" applyBorder="1" applyAlignment="1" applyProtection="1">
      <alignment horizontal="center"/>
      <protection locked="0"/>
    </xf>
    <xf numFmtId="0" fontId="40" fillId="5" borderId="0" xfId="0" applyFont="1" applyFill="1" applyBorder="1" applyAlignment="1">
      <alignment horizontal="center" vertical="center"/>
    </xf>
    <xf numFmtId="0" fontId="8" fillId="5" borderId="0" xfId="0" applyFont="1" applyFill="1" applyBorder="1" applyAlignment="1">
      <alignment vertical="top" wrapText="1"/>
    </xf>
    <xf numFmtId="0" fontId="32"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32" fillId="0" borderId="0" xfId="0" applyFont="1" applyFill="1" applyBorder="1" applyAlignment="1" applyProtection="1">
      <alignment horizontal="center" vertical="center"/>
      <protection locked="0"/>
    </xf>
    <xf numFmtId="0" fontId="32" fillId="4" borderId="10" xfId="0" applyFont="1" applyFill="1" applyBorder="1" applyAlignment="1" applyProtection="1">
      <alignment vertical="center"/>
      <protection locked="0"/>
    </xf>
    <xf numFmtId="0" fontId="32" fillId="4" borderId="20" xfId="0" applyFont="1" applyFill="1" applyBorder="1" applyAlignment="1" applyProtection="1">
      <protection locked="0"/>
    </xf>
    <xf numFmtId="9" fontId="42" fillId="5" borderId="0" xfId="0" applyNumberFormat="1" applyFont="1" applyFill="1" applyBorder="1" applyAlignment="1">
      <alignment horizontal="center"/>
    </xf>
    <xf numFmtId="0" fontId="14" fillId="4" borderId="0" xfId="0" applyFont="1" applyFill="1" applyAlignment="1">
      <alignment horizontal="center"/>
    </xf>
    <xf numFmtId="0" fontId="14" fillId="4" borderId="0" xfId="0" applyFont="1" applyFill="1" applyAlignment="1">
      <alignment horizontal="center" vertical="center"/>
    </xf>
    <xf numFmtId="0" fontId="7" fillId="4" borderId="0" xfId="0" applyFont="1" applyFill="1" applyAlignment="1">
      <alignment horizontal="right"/>
    </xf>
    <xf numFmtId="0" fontId="32" fillId="4" borderId="10" xfId="0" applyFont="1" applyFill="1" applyBorder="1" applyAlignment="1" applyProtection="1">
      <alignment horizontal="center"/>
      <protection locked="0"/>
    </xf>
    <xf numFmtId="0" fontId="32" fillId="4" borderId="20" xfId="0" applyFont="1" applyFill="1" applyBorder="1" applyAlignment="1" applyProtection="1">
      <alignment horizontal="center"/>
      <protection locked="0"/>
    </xf>
    <xf numFmtId="0" fontId="7" fillId="4" borderId="0" xfId="0" applyFont="1" applyFill="1" applyBorder="1"/>
    <xf numFmtId="0" fontId="7" fillId="4" borderId="0" xfId="0" applyFont="1" applyFill="1" applyBorder="1" applyAlignment="1">
      <alignment horizontal="center"/>
    </xf>
    <xf numFmtId="0" fontId="15" fillId="4" borderId="0" xfId="0" applyFont="1" applyFill="1" applyBorder="1"/>
    <xf numFmtId="0" fontId="7" fillId="4" borderId="0" xfId="0" applyFont="1" applyFill="1" applyBorder="1" applyAlignment="1">
      <alignment vertical="center"/>
    </xf>
    <xf numFmtId="0" fontId="0" fillId="4" borderId="0" xfId="0" applyFill="1" applyAlignment="1">
      <alignment vertical="center"/>
    </xf>
    <xf numFmtId="9" fontId="13" fillId="4" borderId="0" xfId="0" applyNumberFormat="1" applyFont="1" applyFill="1" applyBorder="1" applyAlignment="1">
      <alignment horizontal="center" vertical="center"/>
    </xf>
    <xf numFmtId="0" fontId="44" fillId="4" borderId="0" xfId="0" applyFont="1" applyFill="1" applyAlignment="1">
      <alignment vertical="center"/>
    </xf>
    <xf numFmtId="9" fontId="43" fillId="4" borderId="0" xfId="0" applyNumberFormat="1" applyFont="1" applyFill="1" applyAlignment="1">
      <alignment horizontal="center" vertical="center"/>
    </xf>
    <xf numFmtId="0" fontId="0" fillId="3" borderId="0" xfId="0" applyFont="1" applyFill="1" applyBorder="1"/>
    <xf numFmtId="0" fontId="39" fillId="3" borderId="0" xfId="0" applyFont="1" applyFill="1" applyBorder="1" applyAlignment="1">
      <alignment horizontal="center" vertical="center"/>
    </xf>
    <xf numFmtId="0" fontId="6" fillId="3" borderId="0" xfId="0" applyFont="1" applyFill="1" applyBorder="1" applyAlignment="1">
      <alignment vertical="center"/>
    </xf>
    <xf numFmtId="0" fontId="14" fillId="4" borderId="27" xfId="0" applyFont="1" applyFill="1" applyBorder="1" applyAlignment="1">
      <alignment horizontal="center"/>
    </xf>
    <xf numFmtId="0" fontId="7" fillId="3" borderId="0" xfId="0" applyFont="1" applyFill="1" applyBorder="1" applyAlignment="1">
      <alignment horizontal="left" vertical="center"/>
    </xf>
    <xf numFmtId="0" fontId="46" fillId="3" borderId="0" xfId="0" applyFont="1" applyFill="1" applyBorder="1" applyAlignment="1" applyProtection="1">
      <alignment horizontal="center" vertical="center"/>
      <protection locked="0"/>
    </xf>
    <xf numFmtId="9" fontId="14" fillId="0" borderId="0" xfId="0" applyNumberFormat="1" applyFont="1" applyFill="1" applyBorder="1" applyAlignment="1" applyProtection="1">
      <alignment horizontal="center" vertical="center"/>
      <protection locked="0"/>
    </xf>
    <xf numFmtId="0" fontId="47" fillId="4" borderId="0" xfId="0" applyFont="1" applyFill="1"/>
    <xf numFmtId="0" fontId="8" fillId="4" borderId="26" xfId="0" applyFont="1" applyFill="1" applyBorder="1" applyAlignment="1" applyProtection="1">
      <alignment horizontal="center" vertical="center"/>
      <protection locked="0"/>
    </xf>
    <xf numFmtId="0" fontId="32" fillId="4" borderId="29" xfId="0" applyFont="1" applyFill="1" applyBorder="1" applyAlignment="1" applyProtection="1">
      <alignment vertical="center"/>
      <protection locked="0"/>
    </xf>
    <xf numFmtId="0" fontId="6" fillId="4" borderId="16" xfId="0" applyFont="1" applyFill="1" applyBorder="1" applyAlignment="1" applyProtection="1">
      <alignment horizontal="center"/>
      <protection locked="0"/>
    </xf>
    <xf numFmtId="0" fontId="32" fillId="4" borderId="18" xfId="0" applyFont="1" applyFill="1" applyBorder="1" applyProtection="1">
      <protection locked="0"/>
    </xf>
    <xf numFmtId="0" fontId="32" fillId="4" borderId="18" xfId="0" applyFont="1" applyFill="1" applyBorder="1" applyAlignment="1" applyProtection="1">
      <alignment horizontal="center"/>
      <protection locked="0"/>
    </xf>
    <xf numFmtId="0" fontId="32" fillId="4" borderId="19" xfId="0" applyFont="1" applyFill="1" applyBorder="1" applyAlignment="1" applyProtection="1">
      <alignment horizontal="center"/>
      <protection locked="0"/>
    </xf>
    <xf numFmtId="0" fontId="17" fillId="2" borderId="0" xfId="1" applyFill="1" applyBorder="1" applyAlignment="1">
      <alignment vertical="top"/>
    </xf>
    <xf numFmtId="0" fontId="0" fillId="0" borderId="0" xfId="0" applyAlignment="1">
      <alignment vertical="center"/>
    </xf>
    <xf numFmtId="0" fontId="0" fillId="0" borderId="2" xfId="0" applyBorder="1"/>
    <xf numFmtId="0" fontId="0" fillId="0" borderId="2" xfId="0" applyBorder="1" applyAlignment="1">
      <alignment horizontal="center"/>
    </xf>
    <xf numFmtId="0" fontId="6" fillId="7" borderId="2" xfId="0" applyFont="1" applyFill="1" applyBorder="1" applyAlignment="1">
      <alignment vertical="center"/>
    </xf>
    <xf numFmtId="0" fontId="6" fillId="7" borderId="2" xfId="0" applyFont="1" applyFill="1" applyBorder="1" applyAlignment="1">
      <alignment horizontal="center" vertical="center"/>
    </xf>
    <xf numFmtId="0" fontId="6" fillId="7" borderId="30" xfId="0" applyFont="1" applyFill="1" applyBorder="1" applyAlignment="1">
      <alignment vertical="center"/>
    </xf>
    <xf numFmtId="0" fontId="6" fillId="7" borderId="26" xfId="0" applyFont="1" applyFill="1" applyBorder="1" applyAlignment="1">
      <alignment horizontal="center" vertical="center"/>
    </xf>
    <xf numFmtId="0" fontId="0" fillId="7" borderId="9" xfId="0" applyFill="1" applyBorder="1" applyAlignment="1">
      <alignment vertical="center"/>
    </xf>
    <xf numFmtId="0" fontId="0" fillId="0" borderId="2" xfId="0" applyBorder="1" applyAlignment="1">
      <alignment horizontal="left"/>
    </xf>
    <xf numFmtId="9" fontId="43" fillId="8" borderId="0" xfId="0" applyNumberFormat="1" applyFont="1" applyFill="1" applyBorder="1" applyAlignment="1">
      <alignment horizontal="center" vertical="center"/>
    </xf>
    <xf numFmtId="0" fontId="43" fillId="8" borderId="0" xfId="0" applyFont="1" applyFill="1" applyBorder="1" applyAlignment="1">
      <alignment vertical="center"/>
    </xf>
    <xf numFmtId="0" fontId="0" fillId="0" borderId="0" xfId="0" quotePrefix="1"/>
    <xf numFmtId="0" fontId="0" fillId="0" borderId="0" xfId="0"/>
    <xf numFmtId="0" fontId="0" fillId="0" borderId="0" xfId="0" applyFont="1"/>
    <xf numFmtId="0" fontId="17" fillId="0" borderId="0" xfId="1" applyFill="1" applyBorder="1" applyAlignment="1" applyProtection="1">
      <alignment horizontal="left" vertical="center"/>
      <protection locked="0"/>
    </xf>
    <xf numFmtId="0" fontId="38" fillId="4" borderId="0" xfId="0" applyFont="1" applyFill="1" applyBorder="1" applyAlignment="1">
      <alignment vertical="center"/>
    </xf>
    <xf numFmtId="0" fontId="50" fillId="0" borderId="0" xfId="0" applyFont="1"/>
    <xf numFmtId="0" fontId="14" fillId="4" borderId="0" xfId="0" applyFont="1" applyFill="1" applyBorder="1" applyAlignment="1">
      <alignment vertical="center" wrapText="1"/>
    </xf>
    <xf numFmtId="0" fontId="14" fillId="4" borderId="0" xfId="0" applyFont="1" applyFill="1" applyBorder="1" applyAlignment="1">
      <alignment horizontal="center" vertical="center" wrapText="1"/>
    </xf>
    <xf numFmtId="0" fontId="14" fillId="4" borderId="26" xfId="0" applyFont="1" applyFill="1" applyBorder="1" applyAlignment="1">
      <alignment vertical="center" wrapText="1"/>
    </xf>
    <xf numFmtId="0" fontId="51" fillId="4" borderId="26" xfId="0" applyFont="1" applyFill="1" applyBorder="1" applyAlignment="1">
      <alignment vertical="center"/>
    </xf>
    <xf numFmtId="0" fontId="51" fillId="4" borderId="7" xfId="0" applyFont="1" applyFill="1" applyBorder="1" applyAlignment="1">
      <alignment vertical="center"/>
    </xf>
    <xf numFmtId="0" fontId="52" fillId="2" borderId="0" xfId="1" applyFont="1" applyFill="1" applyBorder="1" applyAlignment="1">
      <alignment horizontal="center" wrapText="1"/>
    </xf>
    <xf numFmtId="0" fontId="53" fillId="2" borderId="0" xfId="0" applyFont="1" applyFill="1" applyBorder="1" applyAlignment="1">
      <alignment horizontal="center" wrapText="1"/>
    </xf>
    <xf numFmtId="0" fontId="0" fillId="4" borderId="0" xfId="0" applyFont="1" applyFill="1" applyAlignment="1">
      <alignment vertical="center"/>
    </xf>
    <xf numFmtId="0" fontId="17" fillId="4" borderId="2" xfId="1" applyFill="1" applyBorder="1"/>
    <xf numFmtId="0" fontId="8" fillId="4" borderId="0" xfId="0" applyFont="1" applyFill="1" applyBorder="1" applyAlignment="1">
      <alignment vertical="center"/>
    </xf>
    <xf numFmtId="0" fontId="45" fillId="3" borderId="0" xfId="0" quotePrefix="1" applyFont="1" applyFill="1" applyBorder="1" applyAlignment="1">
      <alignment horizontal="left" vertical="center" wrapText="1"/>
    </xf>
    <xf numFmtId="0" fontId="54" fillId="3" borderId="0" xfId="0" applyFont="1" applyFill="1" applyBorder="1" applyAlignment="1">
      <alignment horizontal="center" vertical="center"/>
    </xf>
    <xf numFmtId="0" fontId="45" fillId="3" borderId="0" xfId="0" quotePrefix="1" applyFont="1" applyFill="1" applyBorder="1" applyAlignment="1">
      <alignment horizontal="left" vertical="center"/>
    </xf>
    <xf numFmtId="0" fontId="6" fillId="4" borderId="0" xfId="0" applyFont="1" applyFill="1" applyBorder="1" applyAlignment="1">
      <alignment horizontal="right" indent="1"/>
    </xf>
    <xf numFmtId="0" fontId="32" fillId="4" borderId="0" xfId="0" applyFont="1" applyFill="1" applyBorder="1" applyAlignment="1" applyProtection="1">
      <protection locked="0"/>
    </xf>
    <xf numFmtId="49" fontId="35" fillId="4" borderId="2" xfId="0" quotePrefix="1" applyNumberFormat="1" applyFont="1" applyFill="1" applyBorder="1" applyAlignment="1">
      <alignment horizontal="center"/>
    </xf>
    <xf numFmtId="49" fontId="32" fillId="4" borderId="2" xfId="0" applyNumberFormat="1" applyFont="1" applyFill="1" applyBorder="1" applyAlignment="1" applyProtection="1">
      <alignment horizontal="center"/>
      <protection locked="0"/>
    </xf>
    <xf numFmtId="49" fontId="32" fillId="4" borderId="15" xfId="0" applyNumberFormat="1" applyFont="1" applyFill="1" applyBorder="1" applyAlignment="1" applyProtection="1">
      <alignment horizontal="center"/>
      <protection locked="0"/>
    </xf>
    <xf numFmtId="0" fontId="30" fillId="4" borderId="0" xfId="0" applyFont="1" applyFill="1" applyAlignment="1">
      <alignment horizontal="right"/>
    </xf>
    <xf numFmtId="0" fontId="8" fillId="5" borderId="0" xfId="0" applyFont="1" applyFill="1" applyBorder="1" applyAlignment="1">
      <alignment vertical="top"/>
    </xf>
    <xf numFmtId="0" fontId="0" fillId="0" borderId="0" xfId="0" applyFont="1" applyBorder="1"/>
    <xf numFmtId="0" fontId="0" fillId="0" borderId="0" xfId="0" applyFont="1" applyBorder="1" applyAlignment="1">
      <alignment horizontal="center"/>
    </xf>
    <xf numFmtId="0" fontId="0" fillId="0" borderId="2" xfId="0" applyFill="1" applyBorder="1"/>
    <xf numFmtId="0" fontId="0" fillId="7" borderId="31" xfId="0" applyFont="1" applyFill="1" applyBorder="1"/>
    <xf numFmtId="49" fontId="0" fillId="7" borderId="31" xfId="0" applyNumberFormat="1" applyFont="1" applyFill="1" applyBorder="1"/>
    <xf numFmtId="49" fontId="0" fillId="7" borderId="31" xfId="0" applyNumberFormat="1" applyFont="1" applyFill="1" applyBorder="1" applyAlignment="1">
      <alignment horizontal="center"/>
    </xf>
    <xf numFmtId="0" fontId="0" fillId="7" borderId="26" xfId="0" applyFill="1" applyBorder="1" applyAlignment="1">
      <alignment vertical="center"/>
    </xf>
    <xf numFmtId="0" fontId="14" fillId="5" borderId="0" xfId="0" applyFont="1" applyFill="1" applyBorder="1" applyAlignment="1" applyProtection="1">
      <alignment horizontal="center"/>
      <protection locked="0"/>
    </xf>
    <xf numFmtId="0" fontId="14" fillId="5" borderId="0" xfId="0" applyFont="1" applyFill="1" applyBorder="1" applyAlignment="1" applyProtection="1">
      <alignment horizontal="left" vertical="center"/>
      <protection locked="0"/>
    </xf>
    <xf numFmtId="0" fontId="28" fillId="2" borderId="0" xfId="0" applyFont="1" applyFill="1" applyBorder="1" applyAlignment="1">
      <alignment horizontal="center" vertical="center"/>
    </xf>
    <xf numFmtId="0" fontId="30" fillId="4" borderId="32" xfId="0" applyFont="1" applyFill="1" applyBorder="1" applyAlignment="1">
      <alignment horizontal="center"/>
    </xf>
    <xf numFmtId="0" fontId="14" fillId="4" borderId="26" xfId="0" applyFont="1" applyFill="1" applyBorder="1" applyAlignment="1" applyProtection="1">
      <alignment horizontal="center" vertical="center" wrapText="1"/>
      <protection locked="0"/>
    </xf>
    <xf numFmtId="0" fontId="17" fillId="4" borderId="28" xfId="1" applyFill="1" applyBorder="1" applyAlignment="1" applyProtection="1">
      <alignment horizontal="center" vertical="top"/>
    </xf>
    <xf numFmtId="0" fontId="16" fillId="4" borderId="0" xfId="0" applyFont="1" applyFill="1" applyAlignment="1" applyProtection="1">
      <alignment vertical="center"/>
    </xf>
    <xf numFmtId="0" fontId="14" fillId="4" borderId="0" xfId="0" applyFont="1" applyFill="1" applyBorder="1" applyAlignment="1" applyProtection="1">
      <alignment horizontal="center"/>
    </xf>
    <xf numFmtId="0" fontId="14" fillId="4" borderId="0" xfId="0" applyFont="1" applyFill="1" applyBorder="1" applyProtection="1"/>
    <xf numFmtId="0" fontId="18" fillId="4" borderId="0" xfId="0" applyFont="1" applyFill="1" applyAlignment="1" applyProtection="1">
      <alignment horizontal="left"/>
    </xf>
    <xf numFmtId="0" fontId="30" fillId="4" borderId="0" xfId="0" applyFont="1" applyFill="1" applyBorder="1" applyProtection="1"/>
    <xf numFmtId="0" fontId="22" fillId="4" borderId="16" xfId="0" applyFont="1" applyFill="1" applyBorder="1" applyAlignment="1" applyProtection="1">
      <alignment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27" fillId="4" borderId="9" xfId="0" applyFont="1" applyFill="1" applyBorder="1" applyProtection="1"/>
    <xf numFmtId="0" fontId="27" fillId="4" borderId="9" xfId="0" applyFont="1" applyFill="1" applyBorder="1" applyAlignment="1" applyProtection="1">
      <alignment horizontal="center"/>
    </xf>
    <xf numFmtId="0" fontId="17" fillId="0" borderId="13" xfId="1" applyBorder="1" applyProtection="1"/>
    <xf numFmtId="0" fontId="6" fillId="4" borderId="0" xfId="0" applyFont="1" applyFill="1" applyBorder="1" applyAlignment="1" applyProtection="1">
      <alignment horizontal="left" vertical="center" wrapText="1"/>
    </xf>
    <xf numFmtId="0" fontId="24" fillId="4" borderId="0" xfId="0" applyFont="1" applyFill="1" applyBorder="1" applyProtection="1"/>
    <xf numFmtId="0" fontId="22" fillId="4" borderId="16" xfId="0" applyFont="1" applyFill="1" applyBorder="1" applyAlignment="1" applyProtection="1">
      <alignment vertical="center"/>
    </xf>
    <xf numFmtId="0" fontId="22" fillId="4" borderId="18" xfId="0" applyFont="1" applyFill="1" applyBorder="1" applyAlignment="1" applyProtection="1">
      <alignment horizontal="center" vertical="center"/>
    </xf>
    <xf numFmtId="0" fontId="22" fillId="4" borderId="19" xfId="0" applyFont="1" applyFill="1" applyBorder="1" applyAlignment="1" applyProtection="1">
      <alignment horizontal="center" vertical="center"/>
    </xf>
    <xf numFmtId="0" fontId="0" fillId="4" borderId="0" xfId="0" applyFill="1" applyBorder="1" applyAlignment="1" applyProtection="1">
      <alignment vertical="center"/>
    </xf>
    <xf numFmtId="0" fontId="14" fillId="4" borderId="0" xfId="0" applyFont="1" applyFill="1" applyBorder="1" applyAlignment="1" applyProtection="1">
      <alignment vertical="center"/>
    </xf>
    <xf numFmtId="0" fontId="0" fillId="4" borderId="0" xfId="0" applyFill="1" applyBorder="1" applyProtection="1"/>
    <xf numFmtId="0" fontId="31" fillId="4" borderId="9" xfId="0" applyFont="1" applyFill="1" applyBorder="1" applyProtection="1">
      <protection locked="0"/>
    </xf>
    <xf numFmtId="0" fontId="31" fillId="4" borderId="2" xfId="0" applyFont="1" applyFill="1" applyBorder="1" applyProtection="1">
      <protection locked="0"/>
    </xf>
    <xf numFmtId="0" fontId="31" fillId="4" borderId="2" xfId="0" applyFont="1" applyFill="1" applyBorder="1" applyAlignment="1" applyProtection="1">
      <alignment horizontal="center"/>
      <protection locked="0"/>
    </xf>
    <xf numFmtId="0" fontId="31" fillId="4" borderId="10" xfId="0" applyFont="1" applyFill="1" applyBorder="1" applyProtection="1">
      <protection locked="0"/>
    </xf>
    <xf numFmtId="0" fontId="31" fillId="4" borderId="15" xfId="0" applyFont="1" applyFill="1" applyBorder="1" applyProtection="1">
      <protection locked="0"/>
    </xf>
    <xf numFmtId="0" fontId="31" fillId="4" borderId="15" xfId="0" applyFont="1" applyFill="1" applyBorder="1" applyAlignment="1" applyProtection="1">
      <alignment horizontal="center"/>
      <protection locked="0"/>
    </xf>
    <xf numFmtId="0" fontId="31" fillId="4" borderId="20" xfId="0" applyFont="1" applyFill="1" applyBorder="1" applyProtection="1">
      <protection locked="0"/>
    </xf>
    <xf numFmtId="0" fontId="27" fillId="4" borderId="2" xfId="0" applyFont="1" applyFill="1" applyBorder="1" applyProtection="1">
      <protection locked="0"/>
    </xf>
    <xf numFmtId="0" fontId="27" fillId="4" borderId="10" xfId="0" applyFont="1" applyFill="1" applyBorder="1" applyProtection="1">
      <protection locked="0"/>
    </xf>
    <xf numFmtId="0" fontId="26" fillId="4" borderId="2" xfId="0" applyFont="1" applyFill="1" applyBorder="1" applyProtection="1">
      <protection locked="0"/>
    </xf>
    <xf numFmtId="0" fontId="26" fillId="4" borderId="10" xfId="0" applyFont="1" applyFill="1" applyBorder="1" applyProtection="1">
      <protection locked="0"/>
    </xf>
    <xf numFmtId="0" fontId="24" fillId="4" borderId="2" xfId="0" applyFont="1" applyFill="1" applyBorder="1" applyProtection="1">
      <protection locked="0"/>
    </xf>
    <xf numFmtId="0" fontId="26" fillId="4" borderId="15" xfId="0" applyFont="1" applyFill="1" applyBorder="1" applyProtection="1">
      <protection locked="0"/>
    </xf>
    <xf numFmtId="0" fontId="26" fillId="4" borderId="20" xfId="0" applyFont="1" applyFill="1" applyBorder="1" applyProtection="1">
      <protection locked="0"/>
    </xf>
    <xf numFmtId="0" fontId="57" fillId="4" borderId="0" xfId="1" applyFont="1" applyFill="1" applyBorder="1" applyProtection="1">
      <protection locked="0"/>
    </xf>
    <xf numFmtId="0" fontId="17" fillId="4" borderId="0" xfId="1" applyFill="1" applyBorder="1" applyProtection="1">
      <protection locked="0"/>
    </xf>
    <xf numFmtId="0" fontId="14" fillId="4" borderId="0" xfId="0" applyFont="1" applyFill="1" applyBorder="1" applyProtection="1">
      <protection locked="0"/>
    </xf>
    <xf numFmtId="0" fontId="14" fillId="4" borderId="0" xfId="0" applyFont="1" applyFill="1" applyBorder="1" applyAlignment="1" applyProtection="1">
      <alignment horizontal="center"/>
      <protection locked="0"/>
    </xf>
    <xf numFmtId="0" fontId="17" fillId="4" borderId="0" xfId="1" applyFill="1" applyProtection="1">
      <protection locked="0"/>
    </xf>
    <xf numFmtId="0" fontId="6" fillId="0" borderId="0" xfId="0" applyFont="1" applyFill="1" applyBorder="1" applyAlignment="1">
      <alignment horizontal="center" vertical="center"/>
    </xf>
    <xf numFmtId="0" fontId="6" fillId="0" borderId="2" xfId="0" applyFont="1" applyBorder="1"/>
    <xf numFmtId="0" fontId="0" fillId="9" borderId="2" xfId="0" applyFill="1" applyBorder="1"/>
    <xf numFmtId="0" fontId="0" fillId="7" borderId="2" xfId="0" applyFill="1" applyBorder="1"/>
    <xf numFmtId="0" fontId="35" fillId="4" borderId="30" xfId="0" applyFont="1" applyFill="1" applyBorder="1" applyAlignment="1">
      <alignment horizontal="center"/>
    </xf>
    <xf numFmtId="0" fontId="32" fillId="4" borderId="30" xfId="0" applyFont="1" applyFill="1" applyBorder="1" applyAlignment="1" applyProtection="1">
      <alignment horizontal="center"/>
      <protection locked="0"/>
    </xf>
    <xf numFmtId="0" fontId="32" fillId="4" borderId="33" xfId="0" applyFont="1" applyFill="1" applyBorder="1" applyAlignment="1" applyProtection="1">
      <alignment horizontal="center"/>
      <protection locked="0"/>
    </xf>
    <xf numFmtId="0" fontId="32" fillId="4" borderId="34" xfId="0" applyFont="1" applyFill="1" applyBorder="1" applyAlignment="1" applyProtection="1">
      <alignment horizontal="center"/>
      <protection locked="0"/>
    </xf>
    <xf numFmtId="0" fontId="33" fillId="6" borderId="19" xfId="0" applyFont="1" applyFill="1" applyBorder="1" applyAlignment="1">
      <alignment horizontal="center" vertical="center" wrapText="1"/>
    </xf>
    <xf numFmtId="0" fontId="14" fillId="0" borderId="0" xfId="0" applyFont="1" applyFill="1" applyBorder="1" applyAlignment="1" applyProtection="1">
      <alignment horizontal="left" vertical="top" wrapText="1"/>
      <protection locked="0"/>
    </xf>
    <xf numFmtId="0" fontId="8" fillId="4" borderId="0" xfId="1" applyFont="1" applyFill="1" applyAlignment="1">
      <alignment horizontal="left" vertical="center" wrapText="1"/>
    </xf>
    <xf numFmtId="0" fontId="8" fillId="4" borderId="0" xfId="0" applyFont="1" applyFill="1" applyAlignment="1">
      <alignment horizontal="left" vertical="center" wrapText="1"/>
    </xf>
    <xf numFmtId="0" fontId="23" fillId="4" borderId="11" xfId="0" applyFont="1" applyFill="1" applyBorder="1" applyAlignment="1" applyProtection="1">
      <alignment horizontal="left" vertical="center" wrapText="1"/>
    </xf>
    <xf numFmtId="0" fontId="6" fillId="4" borderId="12" xfId="0" applyFont="1" applyFill="1" applyBorder="1" applyAlignment="1" applyProtection="1">
      <alignment horizontal="left" vertical="center" wrapText="1"/>
    </xf>
    <xf numFmtId="0" fontId="6" fillId="4" borderId="14" xfId="0" applyFont="1" applyFill="1" applyBorder="1" applyAlignment="1" applyProtection="1">
      <alignment horizontal="left" vertical="center" wrapText="1"/>
    </xf>
    <xf numFmtId="0" fontId="24" fillId="4" borderId="21" xfId="0" applyFont="1" applyFill="1" applyBorder="1" applyAlignment="1" applyProtection="1">
      <alignment horizontal="left" vertical="top" wrapText="1"/>
    </xf>
    <xf numFmtId="0" fontId="24" fillId="4" borderId="22" xfId="0" applyFont="1" applyFill="1" applyBorder="1" applyAlignment="1" applyProtection="1">
      <alignment horizontal="left" vertical="top" wrapText="1"/>
    </xf>
    <xf numFmtId="0" fontId="6" fillId="6" borderId="3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cellXfs>
  <cellStyles count="2">
    <cellStyle name="Hyperlink" xfId="1" builtinId="8"/>
    <cellStyle name="Normal" xfId="0" builtinId="0"/>
  </cellStyles>
  <dxfs count="63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00B050"/>
      </font>
    </dxf>
    <dxf>
      <font>
        <color rgb="FFFF000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FF000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theme="9" tint="0.39994506668294322"/>
      </font>
    </dxf>
    <dxf>
      <font>
        <color rgb="FFFF0000"/>
      </font>
    </dxf>
    <dxf>
      <font>
        <color rgb="FFFF0000"/>
      </font>
    </dxf>
    <dxf>
      <font>
        <color theme="9" tint="0.39994506668294322"/>
      </font>
    </dxf>
    <dxf>
      <font>
        <color rgb="FFFF0000"/>
      </font>
    </dxf>
    <dxf>
      <font>
        <color rgb="FFFF0000"/>
      </font>
    </dxf>
    <dxf>
      <font>
        <color theme="9" tint="0.39994506668294322"/>
      </font>
    </dxf>
    <dxf>
      <font>
        <color rgb="FFFF0000"/>
      </font>
    </dxf>
    <dxf>
      <font>
        <color rgb="FFFF0000"/>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9" tint="0.39994506668294322"/>
      </font>
    </dxf>
    <dxf>
      <font>
        <color rgb="FFFF0000"/>
      </font>
    </dxf>
    <dxf>
      <font>
        <color theme="9" tint="0.39994506668294322"/>
      </font>
    </dxf>
    <dxf>
      <font>
        <color rgb="FFFF0000"/>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rgb="FFFF0000"/>
      </font>
    </dxf>
    <dxf>
      <font>
        <color rgb="FFFF0000"/>
      </font>
    </dxf>
    <dxf>
      <font>
        <color rgb="FFFF0000"/>
      </font>
    </dxf>
    <dxf>
      <font>
        <color rgb="FFFF0000"/>
      </font>
    </dxf>
    <dxf>
      <font>
        <color rgb="FFFF0000"/>
      </font>
    </dxf>
    <dxf>
      <font>
        <color theme="9" tint="0.39994506668294322"/>
      </font>
    </dxf>
    <dxf>
      <font>
        <color rgb="FFFF0000"/>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rgb="FFFF0000"/>
      </font>
    </dxf>
    <dxf>
      <font>
        <color rgb="FFFF0000"/>
      </font>
    </dxf>
    <dxf>
      <font>
        <color rgb="FFFF0000"/>
      </font>
    </dxf>
    <dxf>
      <font>
        <color theme="9" tint="0.39994506668294322"/>
      </font>
    </dxf>
    <dxf>
      <font>
        <color rgb="FFFF0000"/>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rgb="FFFF0000"/>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rgb="FFFF0000"/>
      </font>
    </dxf>
    <dxf>
      <font>
        <color rgb="FFFF0000"/>
      </font>
    </dxf>
    <dxf>
      <font>
        <color rgb="FFFF0000"/>
      </font>
    </dxf>
    <dxf>
      <font>
        <color rgb="FFFF0000"/>
      </font>
    </dxf>
    <dxf>
      <font>
        <color theme="9" tint="0.39994506668294322"/>
      </font>
    </dxf>
    <dxf>
      <font>
        <color rgb="FFFF0000"/>
      </font>
    </dxf>
    <dxf>
      <font>
        <color theme="9" tint="0.39994506668294322"/>
      </font>
    </dxf>
    <dxf>
      <font>
        <color rgb="FFFF0000"/>
      </font>
    </dxf>
    <dxf>
      <font>
        <color rgb="FFFF0000"/>
      </font>
    </dxf>
    <dxf>
      <font>
        <color theme="9" tint="0.39994506668294322"/>
      </font>
    </dxf>
    <dxf>
      <font>
        <color rgb="FFFF0000"/>
      </font>
    </dxf>
    <dxf>
      <font>
        <color theme="9" tint="0.39994506668294322"/>
      </font>
    </dxf>
    <dxf>
      <font>
        <color rgb="FFFF0000"/>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rgb="FFFF0000"/>
      </font>
    </dxf>
    <dxf>
      <font>
        <color theme="9" tint="0.39994506668294322"/>
      </font>
    </dxf>
    <dxf>
      <font>
        <color rgb="FFFF0000"/>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theme="9" tint="0.39994506668294322"/>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00B050"/>
        </patternFill>
      </fill>
    </dxf>
    <dxf>
      <fill>
        <patternFill>
          <bgColor rgb="FFFF0000"/>
        </patternFill>
      </fill>
    </dxf>
    <dxf>
      <fill>
        <patternFill>
          <bgColor rgb="FF00B050"/>
        </patternFill>
      </fill>
    </dxf>
    <dxf>
      <fill>
        <patternFill>
          <bgColor rgb="FFFF0000"/>
        </patternFill>
      </fill>
    </dxf>
    <dxf>
      <font>
        <color theme="0"/>
      </font>
      <fill>
        <patternFill>
          <bgColor rgb="FF00B050"/>
        </patternFill>
      </fill>
    </dxf>
    <dxf>
      <font>
        <color theme="0"/>
      </font>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0"/>
      </font>
      <fill>
        <patternFill>
          <bgColor rgb="FF00B050"/>
        </patternFill>
      </fill>
    </dxf>
    <dxf>
      <font>
        <color theme="0"/>
      </font>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0"/>
      </font>
      <fill>
        <patternFill>
          <bgColor rgb="FF00B050"/>
        </patternFill>
      </fill>
    </dxf>
    <dxf>
      <font>
        <color theme="0"/>
      </font>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0"/>
      </font>
      <fill>
        <patternFill>
          <bgColor rgb="FF00B050"/>
        </patternFill>
      </fill>
    </dxf>
    <dxf>
      <font>
        <color theme="0"/>
      </font>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0"/>
      </font>
      <fill>
        <patternFill>
          <bgColor rgb="FF00B050"/>
        </patternFill>
      </fill>
    </dxf>
    <dxf>
      <font>
        <color theme="0"/>
      </font>
      <fill>
        <patternFill>
          <bgColor rgb="FF00B050"/>
        </patternFill>
      </fill>
    </dxf>
    <dxf>
      <font>
        <color rgb="FF00B050"/>
      </font>
    </dxf>
    <dxf>
      <font>
        <color rgb="FFFF0000"/>
      </font>
    </dxf>
    <dxf>
      <font>
        <color rgb="FFFF0000"/>
      </font>
    </dxf>
  </dxfs>
  <tableStyles count="0" defaultTableStyle="TableStyleMedium2" defaultPivotStyle="PivotStyleLight16"/>
  <colors>
    <mruColors>
      <color rgb="FFFFB047"/>
      <color rgb="FFFF9405"/>
      <color rgb="FF009694"/>
      <color rgb="FF00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hyperlink" Target="#'Onboarding Criteria'!A1"/><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General Information'!A1"/></Relationships>
</file>

<file path=xl/drawings/_rels/drawing2.xml.rels><?xml version="1.0" encoding="UTF-8" standalone="yes"?>
<Relationships xmlns="http://schemas.openxmlformats.org/package/2006/relationships"><Relationship Id="rId3" Type="http://schemas.openxmlformats.org/officeDocument/2006/relationships/hyperlink" Target="https://placingplatformlimited.com/useful-information" TargetMode="External"/><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5.png"/><Relationship Id="rId4" Type="http://schemas.openxmlformats.org/officeDocument/2006/relationships/hyperlink" Target="mailto:PPLEnquiries@placingplatformlimited.com" TargetMode="External"/></Relationships>
</file>

<file path=xl/drawings/_rels/vmlDrawing2.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8</xdr:col>
      <xdr:colOff>171450</xdr:colOff>
      <xdr:row>4</xdr:row>
      <xdr:rowOff>180975</xdr:rowOff>
    </xdr:from>
    <xdr:to>
      <xdr:col>11</xdr:col>
      <xdr:colOff>361950</xdr:colOff>
      <xdr:row>16</xdr:row>
      <xdr:rowOff>41847</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5251450" y="917575"/>
          <a:ext cx="2095500" cy="2070672"/>
          <a:chOff x="152400" y="0"/>
          <a:chExt cx="2019300" cy="2146872"/>
        </a:xfrm>
      </xdr:grpSpPr>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52400" y="0"/>
            <a:ext cx="2019300" cy="1628775"/>
          </a:xfrm>
          <a:prstGeom prst="rect">
            <a:avLst/>
          </a:prstGeom>
          <a:solidFill>
            <a:srgbClr val="00969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0">
                <a:solidFill>
                  <a:schemeClr val="bg1"/>
                </a:solidFill>
                <a:latin typeface="AngsanaUPC" panose="02020603050405020304" pitchFamily="18" charset="-34"/>
                <a:cs typeface="AngsanaUPC" panose="02020603050405020304" pitchFamily="18" charset="-34"/>
              </a:rPr>
              <a:t>PPL</a:t>
            </a:r>
          </a:p>
        </xdr:txBody>
      </xdr:sp>
      <xdr:pic>
        <xdr:nvPicPr>
          <xdr:cNvPr id="4" name="Picture 3" descr="PPL Logo With Tag_LC.png">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764"/>
          <a:stretch/>
        </xdr:blipFill>
        <xdr:spPr>
          <a:xfrm>
            <a:off x="237796" y="1505607"/>
            <a:ext cx="1722713" cy="641265"/>
          </a:xfrm>
          <a:prstGeom prst="rect">
            <a:avLst/>
          </a:prstGeom>
        </xdr:spPr>
      </xdr:pic>
      <xdr:pic>
        <xdr:nvPicPr>
          <xdr:cNvPr id="5" name="Picture 4" descr="PPL Logo With Tag_LC.png">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89242"/>
          <a:stretch/>
        </xdr:blipFill>
        <xdr:spPr>
          <a:xfrm>
            <a:off x="244037" y="613871"/>
            <a:ext cx="1724026" cy="171450"/>
          </a:xfrm>
          <a:prstGeom prst="rect">
            <a:avLst/>
          </a:prstGeom>
        </xdr:spPr>
      </xdr:pic>
    </xdr:grpSp>
    <xdr:clientData/>
  </xdr:twoCellAnchor>
  <xdr:twoCellAnchor>
    <xdr:from>
      <xdr:col>5</xdr:col>
      <xdr:colOff>323850</xdr:colOff>
      <xdr:row>0</xdr:row>
      <xdr:rowOff>28574</xdr:rowOff>
    </xdr:from>
    <xdr:to>
      <xdr:col>14</xdr:col>
      <xdr:colOff>428625</xdr:colOff>
      <xdr:row>6</xdr:row>
      <xdr:rowOff>114299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371850" y="28574"/>
          <a:ext cx="5591175"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solidFill>
            </a:rPr>
            <a:t>Welcome to</a:t>
          </a:r>
        </a:p>
      </xdr:txBody>
    </xdr:sp>
    <xdr:clientData/>
  </xdr:twoCellAnchor>
  <xdr:twoCellAnchor>
    <xdr:from>
      <xdr:col>0</xdr:col>
      <xdr:colOff>485775</xdr:colOff>
      <xdr:row>18</xdr:row>
      <xdr:rowOff>47625</xdr:rowOff>
    </xdr:from>
    <xdr:to>
      <xdr:col>18</xdr:col>
      <xdr:colOff>561975</xdr:colOff>
      <xdr:row>24</xdr:row>
      <xdr:rowOff>104775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85775" y="3476625"/>
          <a:ext cx="11049000"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a:solidFill>
                <a:schemeClr val="bg1"/>
              </a:solidFill>
            </a:rPr>
            <a:t>This form is designed to facilitate your</a:t>
          </a:r>
          <a:r>
            <a:rPr lang="en-GB" sz="1400" baseline="0">
              <a:solidFill>
                <a:schemeClr val="bg1"/>
              </a:solidFill>
            </a:rPr>
            <a:t> PPL onboarding experience. </a:t>
          </a:r>
        </a:p>
        <a:p>
          <a:pPr algn="ctr"/>
          <a:r>
            <a:rPr lang="en-GB" sz="1400" baseline="0">
              <a:solidFill>
                <a:schemeClr val="bg1"/>
              </a:solidFill>
            </a:rPr>
            <a:t>If you have a query whilst completing the form, please contact one of our onboarding coordinator:</a:t>
          </a:r>
        </a:p>
        <a:p>
          <a:pPr algn="ctr"/>
          <a:endParaRPr lang="en-GB" sz="1400" baseline="0">
            <a:solidFill>
              <a:schemeClr val="bg1"/>
            </a:solidFill>
          </a:endParaRPr>
        </a:p>
        <a:p>
          <a:pPr algn="ctr"/>
          <a:r>
            <a:rPr lang="en-GB" sz="1400" baseline="0">
              <a:solidFill>
                <a:schemeClr val="bg1"/>
              </a:solidFill>
            </a:rPr>
            <a:t>pplprogramme@lloyds.com</a:t>
          </a:r>
        </a:p>
        <a:p>
          <a:pPr algn="ctr"/>
          <a:r>
            <a:rPr lang="en-GB" sz="1400" baseline="0">
              <a:solidFill>
                <a:schemeClr val="bg1"/>
              </a:solidFill>
            </a:rPr>
            <a:t>020 7327 5909</a:t>
          </a:r>
          <a:endParaRPr lang="en-GB" sz="1400">
            <a:solidFill>
              <a:schemeClr val="bg1"/>
            </a:solidFill>
          </a:endParaRPr>
        </a:p>
      </xdr:txBody>
    </xdr:sp>
    <xdr:clientData/>
  </xdr:twoCellAnchor>
  <xdr:twoCellAnchor>
    <xdr:from>
      <xdr:col>3</xdr:col>
      <xdr:colOff>371475</xdr:colOff>
      <xdr:row>26</xdr:row>
      <xdr:rowOff>9525</xdr:rowOff>
    </xdr:from>
    <xdr:to>
      <xdr:col>16</xdr:col>
      <xdr:colOff>9525</xdr:colOff>
      <xdr:row>30</xdr:row>
      <xdr:rowOff>9525</xdr:rowOff>
    </xdr:to>
    <xdr:sp macro="" textlink="">
      <xdr:nvSpPr>
        <xdr:cNvPr id="8" name="Rounded Rectangle 7">
          <a:hlinkClick xmlns:r="http://schemas.openxmlformats.org/officeDocument/2006/relationships" r:id="rId3" tooltip="This is the recommended benchmark to have achieved before using PPL."/>
          <a:extLst>
            <a:ext uri="{FF2B5EF4-FFF2-40B4-BE49-F238E27FC236}">
              <a16:creationId xmlns:a16="http://schemas.microsoft.com/office/drawing/2014/main" id="{00000000-0008-0000-0000-000008000000}"/>
            </a:ext>
          </a:extLst>
        </xdr:cNvPr>
        <xdr:cNvSpPr/>
      </xdr:nvSpPr>
      <xdr:spPr>
        <a:xfrm>
          <a:off x="2200275" y="4962525"/>
          <a:ext cx="7562850" cy="762000"/>
        </a:xfrm>
        <a:prstGeom prst="roundRect">
          <a:avLst>
            <a:gd name="adj" fmla="val 50000"/>
          </a:avLst>
        </a:prstGeom>
        <a:solidFill>
          <a:srgbClr val="FF940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76200</xdr:colOff>
      <xdr:row>26</xdr:row>
      <xdr:rowOff>152400</xdr:rowOff>
    </xdr:from>
    <xdr:to>
      <xdr:col>14</xdr:col>
      <xdr:colOff>266700</xdr:colOff>
      <xdr:row>29</xdr:row>
      <xdr:rowOff>9525</xdr:rowOff>
    </xdr:to>
    <xdr:sp macro="" textlink="">
      <xdr:nvSpPr>
        <xdr:cNvPr id="9" name="TextBox 8">
          <a:hlinkClick xmlns:r="http://schemas.openxmlformats.org/officeDocument/2006/relationships" r:id="rId3" tooltip="This is the recommended benchmark to have achieved before using PPL."/>
          <a:extLst>
            <a:ext uri="{FF2B5EF4-FFF2-40B4-BE49-F238E27FC236}">
              <a16:creationId xmlns:a16="http://schemas.microsoft.com/office/drawing/2014/main" id="{00000000-0008-0000-0000-000009000000}"/>
            </a:ext>
          </a:extLst>
        </xdr:cNvPr>
        <xdr:cNvSpPr txBox="1"/>
      </xdr:nvSpPr>
      <xdr:spPr>
        <a:xfrm>
          <a:off x="3124200" y="5105400"/>
          <a:ext cx="56769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2200" b="1">
              <a:solidFill>
                <a:schemeClr val="bg1"/>
              </a:solidFill>
            </a:rPr>
            <a:t>Onboarding criteria</a:t>
          </a:r>
        </a:p>
      </xdr:txBody>
    </xdr:sp>
    <xdr:clientData/>
  </xdr:twoCellAnchor>
  <xdr:twoCellAnchor>
    <xdr:from>
      <xdr:col>3</xdr:col>
      <xdr:colOff>371475</xdr:colOff>
      <xdr:row>31</xdr:row>
      <xdr:rowOff>95250</xdr:rowOff>
    </xdr:from>
    <xdr:to>
      <xdr:col>16</xdr:col>
      <xdr:colOff>9525</xdr:colOff>
      <xdr:row>35</xdr:row>
      <xdr:rowOff>95250</xdr:rowOff>
    </xdr:to>
    <xdr:sp macro="" textlink="">
      <xdr:nvSpPr>
        <xdr:cNvPr id="10" name="Rounded Rectangle 9">
          <a:hlinkClick xmlns:r="http://schemas.openxmlformats.org/officeDocument/2006/relationships" r:id="rId4" tooltip="To help us scope the project and to ensure that all requirements are catered for."/>
          <a:extLst>
            <a:ext uri="{FF2B5EF4-FFF2-40B4-BE49-F238E27FC236}">
              <a16:creationId xmlns:a16="http://schemas.microsoft.com/office/drawing/2014/main" id="{00000000-0008-0000-0000-00000A000000}"/>
            </a:ext>
          </a:extLst>
        </xdr:cNvPr>
        <xdr:cNvSpPr/>
      </xdr:nvSpPr>
      <xdr:spPr>
        <a:xfrm>
          <a:off x="2200275" y="6000750"/>
          <a:ext cx="7562850" cy="762000"/>
        </a:xfrm>
        <a:prstGeom prst="roundRect">
          <a:avLst>
            <a:gd name="adj" fmla="val 50000"/>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76200</xdr:colOff>
      <xdr:row>32</xdr:row>
      <xdr:rowOff>47625</xdr:rowOff>
    </xdr:from>
    <xdr:to>
      <xdr:col>14</xdr:col>
      <xdr:colOff>266700</xdr:colOff>
      <xdr:row>34</xdr:row>
      <xdr:rowOff>95250</xdr:rowOff>
    </xdr:to>
    <xdr:sp macro="" textlink="">
      <xdr:nvSpPr>
        <xdr:cNvPr id="11" name="TextBox 10">
          <a:hlinkClick xmlns:r="http://schemas.openxmlformats.org/officeDocument/2006/relationships" r:id="rId4" tooltip="To help us scope the project and to ensure that all requirements are catered for."/>
          <a:extLst>
            <a:ext uri="{FF2B5EF4-FFF2-40B4-BE49-F238E27FC236}">
              <a16:creationId xmlns:a16="http://schemas.microsoft.com/office/drawing/2014/main" id="{00000000-0008-0000-0000-00000B000000}"/>
            </a:ext>
          </a:extLst>
        </xdr:cNvPr>
        <xdr:cNvSpPr txBox="1"/>
      </xdr:nvSpPr>
      <xdr:spPr>
        <a:xfrm>
          <a:off x="3124200" y="6143625"/>
          <a:ext cx="56769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2200" b="1">
              <a:solidFill>
                <a:schemeClr val="bg1"/>
              </a:solidFill>
            </a:rPr>
            <a:t>General Information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6911340</xdr:colOff>
      <xdr:row>20</xdr:row>
      <xdr:rowOff>91440</xdr:rowOff>
    </xdr:from>
    <xdr:to>
      <xdr:col>5</xdr:col>
      <xdr:colOff>30480</xdr:colOff>
      <xdr:row>21</xdr:row>
      <xdr:rowOff>22860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8488680" y="5646420"/>
          <a:ext cx="11049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900"/>
            <a:t>Version 1.2</a:t>
          </a:r>
        </a:p>
      </xdr:txBody>
    </xdr:sp>
    <xdr:clientData/>
  </xdr:twoCellAnchor>
  <xdr:twoCellAnchor editAs="oneCell">
    <xdr:from>
      <xdr:col>4</xdr:col>
      <xdr:colOff>1379220</xdr:colOff>
      <xdr:row>24</xdr:row>
      <xdr:rowOff>53340</xdr:rowOff>
    </xdr:from>
    <xdr:to>
      <xdr:col>4</xdr:col>
      <xdr:colOff>6523348</xdr:colOff>
      <xdr:row>24</xdr:row>
      <xdr:rowOff>334609</xdr:rowOff>
    </xdr:to>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a:stretch>
          <a:fillRect/>
        </a:stretch>
      </xdr:blipFill>
      <xdr:spPr>
        <a:xfrm>
          <a:off x="2956560" y="7147560"/>
          <a:ext cx="5140953" cy="278094"/>
        </a:xfrm>
        <a:prstGeom prst="rect">
          <a:avLst/>
        </a:prstGeom>
      </xdr:spPr>
    </xdr:pic>
    <xdr:clientData/>
  </xdr:twoCellAnchor>
  <xdr:twoCellAnchor editAs="oneCell">
    <xdr:from>
      <xdr:col>4</xdr:col>
      <xdr:colOff>1739265</xdr:colOff>
      <xdr:row>24</xdr:row>
      <xdr:rowOff>403860</xdr:rowOff>
    </xdr:from>
    <xdr:to>
      <xdr:col>4</xdr:col>
      <xdr:colOff>6050378</xdr:colOff>
      <xdr:row>24</xdr:row>
      <xdr:rowOff>675605</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2"/>
        <a:stretch>
          <a:fillRect/>
        </a:stretch>
      </xdr:blipFill>
      <xdr:spPr>
        <a:xfrm>
          <a:off x="3316605" y="7498080"/>
          <a:ext cx="4314288" cy="268570"/>
        </a:xfrm>
        <a:prstGeom prst="rect">
          <a:avLst/>
        </a:prstGeom>
      </xdr:spPr>
    </xdr:pic>
    <xdr:clientData/>
  </xdr:twoCellAnchor>
  <xdr:twoCellAnchor>
    <xdr:from>
      <xdr:col>4</xdr:col>
      <xdr:colOff>0</xdr:colOff>
      <xdr:row>17</xdr:row>
      <xdr:rowOff>173990</xdr:rowOff>
    </xdr:from>
    <xdr:to>
      <xdr:col>4</xdr:col>
      <xdr:colOff>8131175</xdr:colOff>
      <xdr:row>21</xdr:row>
      <xdr:rowOff>21590</xdr:rowOff>
    </xdr:to>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100-000004000000}"/>
            </a:ext>
          </a:extLst>
        </xdr:cNvPr>
        <xdr:cNvSpPr txBox="1"/>
      </xdr:nvSpPr>
      <xdr:spPr>
        <a:xfrm>
          <a:off x="1600200" y="4269740"/>
          <a:ext cx="8131175"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4</xdr:col>
      <xdr:colOff>2439670</xdr:colOff>
      <xdr:row>15</xdr:row>
      <xdr:rowOff>8255</xdr:rowOff>
    </xdr:from>
    <xdr:to>
      <xdr:col>4</xdr:col>
      <xdr:colOff>5676900</xdr:colOff>
      <xdr:row>16</xdr:row>
      <xdr:rowOff>38100</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4039870" y="3627755"/>
          <a:ext cx="3237230" cy="267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editAs="oneCell">
    <xdr:from>
      <xdr:col>4</xdr:col>
      <xdr:colOff>3101340</xdr:colOff>
      <xdr:row>1</xdr:row>
      <xdr:rowOff>0</xdr:rowOff>
    </xdr:from>
    <xdr:to>
      <xdr:col>4</xdr:col>
      <xdr:colOff>4904515</xdr:colOff>
      <xdr:row>10</xdr:row>
      <xdr:rowOff>18080</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78680" y="182880"/>
          <a:ext cx="1800000" cy="166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497205</xdr:colOff>
      <xdr:row>48</xdr:row>
      <xdr:rowOff>68579</xdr:rowOff>
    </xdr:from>
    <xdr:to>
      <xdr:col>4</xdr:col>
      <xdr:colOff>1021080</xdr:colOff>
      <xdr:row>52</xdr:row>
      <xdr:rowOff>190500</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5465445" y="6103619"/>
          <a:ext cx="3449955" cy="110490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u="sng" baseline="0">
              <a:solidFill>
                <a:schemeClr val="dk1"/>
              </a:solidFill>
              <a:effectLst/>
              <a:latin typeface="+mn-lt"/>
              <a:ea typeface="+mn-ea"/>
              <a:cs typeface="+mn-cs"/>
            </a:rPr>
            <a:t>Role</a:t>
          </a:r>
          <a:endParaRPr lang="en-GB" sz="1050">
            <a:effectLst/>
          </a:endParaRPr>
        </a:p>
        <a:p>
          <a:r>
            <a:rPr lang="en-GB" sz="1050" b="1" baseline="0">
              <a:solidFill>
                <a:schemeClr val="dk1"/>
              </a:solidFill>
              <a:effectLst/>
              <a:latin typeface="+mn-lt"/>
              <a:ea typeface="+mn-ea"/>
              <a:cs typeface="+mn-cs"/>
            </a:rPr>
            <a:t>Broker: </a:t>
          </a:r>
          <a:r>
            <a:rPr lang="en-GB" sz="1050" b="0" baseline="0">
              <a:solidFill>
                <a:schemeClr val="dk1"/>
              </a:solidFill>
              <a:effectLst/>
              <a:latin typeface="+mn-lt"/>
              <a:ea typeface="+mn-ea"/>
              <a:cs typeface="+mn-cs"/>
            </a:rPr>
            <a:t>Able to create, edit and send quotes/firm-orders/endorsements under personal name</a:t>
          </a:r>
          <a:r>
            <a:rPr lang="en-GB" sz="1050" b="1" baseline="0">
              <a:solidFill>
                <a:schemeClr val="dk1"/>
              </a:solidFill>
              <a:effectLst/>
              <a:latin typeface="+mn-lt"/>
              <a:ea typeface="+mn-ea"/>
              <a:cs typeface="+mn-cs"/>
            </a:rPr>
            <a:t>.</a:t>
          </a:r>
          <a:endParaRPr lang="en-GB" sz="1050">
            <a:effectLst/>
          </a:endParaRPr>
        </a:p>
        <a:p>
          <a:r>
            <a:rPr lang="en-GB" sz="1050" b="1" baseline="0">
              <a:solidFill>
                <a:schemeClr val="dk1"/>
              </a:solidFill>
              <a:effectLst/>
              <a:latin typeface="+mn-lt"/>
              <a:ea typeface="+mn-ea"/>
              <a:cs typeface="+mn-cs"/>
            </a:rPr>
            <a:t>Technician: </a:t>
          </a:r>
          <a:r>
            <a:rPr lang="en-GB" sz="1050" b="0" baseline="0">
              <a:solidFill>
                <a:schemeClr val="dk1"/>
              </a:solidFill>
              <a:effectLst/>
              <a:latin typeface="+mn-lt"/>
              <a:ea typeface="+mn-ea"/>
              <a:cs typeface="+mn-cs"/>
            </a:rPr>
            <a:t>Can only send on behalf of a user with the "Broker" role.</a:t>
          </a:r>
          <a:endParaRPr lang="en-GB" sz="1050">
            <a:effectLst/>
          </a:endParaRPr>
        </a:p>
        <a:p>
          <a:r>
            <a:rPr lang="en-GB" sz="1050" b="1" baseline="0">
              <a:solidFill>
                <a:schemeClr val="dk1"/>
              </a:solidFill>
              <a:effectLst/>
              <a:latin typeface="+mn-lt"/>
              <a:ea typeface="+mn-ea"/>
              <a:cs typeface="+mn-cs"/>
            </a:rPr>
            <a:t>Read-Only</a:t>
          </a:r>
          <a:r>
            <a:rPr lang="en-GB" sz="1050" b="0" baseline="0">
              <a:solidFill>
                <a:schemeClr val="dk1"/>
              </a:solidFill>
              <a:effectLst/>
              <a:latin typeface="+mn-lt"/>
              <a:ea typeface="+mn-ea"/>
              <a:cs typeface="+mn-cs"/>
            </a:rPr>
            <a:t>: Can only view risks/documents</a:t>
          </a:r>
        </a:p>
      </xdr:txBody>
    </xdr:sp>
    <xdr:clientData/>
  </xdr:twoCellAnchor>
  <xdr:twoCellAnchor editAs="oneCell">
    <xdr:from>
      <xdr:col>4</xdr:col>
      <xdr:colOff>1112519</xdr:colOff>
      <xdr:row>48</xdr:row>
      <xdr:rowOff>68580</xdr:rowOff>
    </xdr:from>
    <xdr:to>
      <xdr:col>7</xdr:col>
      <xdr:colOff>752474</xdr:colOff>
      <xdr:row>52</xdr:row>
      <xdr:rowOff>198120</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9006839" y="6103620"/>
          <a:ext cx="5271135" cy="111252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u="sng" baseline="0"/>
            <a:t>Extra Roles</a:t>
          </a:r>
        </a:p>
        <a:p>
          <a:r>
            <a:rPr lang="en-GB" sz="1050" b="1" baseline="0">
              <a:solidFill>
                <a:sysClr val="windowText" lastClr="000000"/>
              </a:solidFill>
            </a:rPr>
            <a:t>Internal Approver: </a:t>
          </a:r>
          <a:r>
            <a:rPr lang="en-GB" sz="1100">
              <a:solidFill>
                <a:schemeClr val="dk1"/>
              </a:solidFill>
              <a:effectLst/>
              <a:latin typeface="+mn-lt"/>
              <a:ea typeface="+mn-ea"/>
              <a:cs typeface="+mn-cs"/>
            </a:rPr>
            <a:t>Will be made available for users to send a firm order request through for second approval prior to sending to the market</a:t>
          </a:r>
        </a:p>
        <a:p>
          <a:r>
            <a:rPr lang="en-GB" sz="1050" b="1" baseline="0"/>
            <a:t>Backload Administrator: </a:t>
          </a:r>
          <a:r>
            <a:rPr lang="en-GB" sz="1050" b="0" baseline="0"/>
            <a:t>Allows the broker to backload facilities using the platform</a:t>
          </a:r>
        </a:p>
        <a:p>
          <a:r>
            <a:rPr lang="en-GB" sz="1100" b="1" baseline="0">
              <a:solidFill>
                <a:schemeClr val="dk1"/>
              </a:solidFill>
              <a:effectLst/>
              <a:latin typeface="+mn-lt"/>
              <a:ea typeface="+mn-ea"/>
              <a:cs typeface="+mn-cs"/>
            </a:rPr>
            <a:t>Super user:</a:t>
          </a:r>
          <a:r>
            <a:rPr lang="en-GB" sz="1100" b="0" baseline="0">
              <a:solidFill>
                <a:schemeClr val="dk1"/>
              </a:solidFill>
              <a:effectLst/>
              <a:latin typeface="+mn-lt"/>
              <a:ea typeface="+mn-ea"/>
              <a:cs typeface="+mn-cs"/>
            </a:rPr>
            <a:t> </a:t>
          </a:r>
          <a:r>
            <a:rPr lang="en-GB" sz="1100">
              <a:solidFill>
                <a:schemeClr val="dk1"/>
              </a:solidFill>
              <a:effectLst/>
              <a:latin typeface="+mn-lt"/>
              <a:ea typeface="+mn-ea"/>
              <a:cs typeface="+mn-cs"/>
            </a:rPr>
            <a:t>this extra role provides </a:t>
          </a:r>
          <a:r>
            <a:rPr lang="en-GB" sz="1100" b="0">
              <a:solidFill>
                <a:schemeClr val="dk1"/>
              </a:solidFill>
              <a:effectLst/>
              <a:latin typeface="+mn-lt"/>
              <a:ea typeface="+mn-ea"/>
              <a:cs typeface="+mn-cs"/>
            </a:rPr>
            <a:t>additional visibility </a:t>
          </a:r>
          <a:r>
            <a:rPr lang="en-GB" sz="1100">
              <a:solidFill>
                <a:schemeClr val="dk1"/>
              </a:solidFill>
              <a:effectLst/>
              <a:latin typeface="+mn-lt"/>
              <a:ea typeface="+mn-ea"/>
              <a:cs typeface="+mn-cs"/>
            </a:rPr>
            <a:t>in that super users belong to all teams. Super users also have </a:t>
          </a:r>
          <a:r>
            <a:rPr lang="en-GB" sz="1100" b="0">
              <a:solidFill>
                <a:schemeClr val="dk1"/>
              </a:solidFill>
              <a:effectLst/>
              <a:latin typeface="+mn-lt"/>
              <a:ea typeface="+mn-ea"/>
              <a:cs typeface="+mn-cs"/>
            </a:rPr>
            <a:t>the ability to download their PPL company configuration.</a:t>
          </a:r>
          <a:endParaRPr lang="en-GB">
            <a:effectLst/>
          </a:endParaRPr>
        </a:p>
        <a:p>
          <a:endParaRPr lang="en-GB" sz="1050" b="0" baseline="0"/>
        </a:p>
      </xdr:txBody>
    </xdr:sp>
    <xdr:clientData/>
  </xdr:twoCellAnchor>
  <mc:AlternateContent xmlns:mc="http://schemas.openxmlformats.org/markup-compatibility/2006">
    <mc:Choice xmlns:a14="http://schemas.microsoft.com/office/drawing/2010/main" Requires="a14">
      <xdr:twoCellAnchor editAs="oneCell">
        <xdr:from>
          <xdr:col>2</xdr:col>
          <xdr:colOff>1860550</xdr:colOff>
          <xdr:row>5</xdr:row>
          <xdr:rowOff>63500</xdr:rowOff>
        </xdr:from>
        <xdr:to>
          <xdr:col>3</xdr:col>
          <xdr:colOff>146050</xdr:colOff>
          <xdr:row>6</xdr:row>
          <xdr:rowOff>107950</xdr:rowOff>
        </xdr:to>
        <xdr:sp macro="" textlink="">
          <xdr:nvSpPr>
            <xdr:cNvPr id="3075" name="CommandButton1" hidden="1">
              <a:extLst>
                <a:ext uri="{63B3BB69-23CF-44E3-9099-C40C66FF867C}">
                  <a14:compatExt spid="_x0000_s3075"/>
                </a:ext>
                <a:ext uri="{FF2B5EF4-FFF2-40B4-BE49-F238E27FC236}">
                  <a16:creationId xmlns:a16="http://schemas.microsoft.com/office/drawing/2014/main" id="{00000000-0008-0000-14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1860550</xdr:colOff>
          <xdr:row>50</xdr:row>
          <xdr:rowOff>38100</xdr:rowOff>
        </xdr:from>
        <xdr:to>
          <xdr:col>3</xdr:col>
          <xdr:colOff>146050</xdr:colOff>
          <xdr:row>51</xdr:row>
          <xdr:rowOff>38100</xdr:rowOff>
        </xdr:to>
        <xdr:sp macro="" textlink="">
          <xdr:nvSpPr>
            <xdr:cNvPr id="3078" name="CommandButton2" hidden="1">
              <a:extLst>
                <a:ext uri="{63B3BB69-23CF-44E3-9099-C40C66FF867C}">
                  <a14:compatExt spid="_x0000_s3078"/>
                </a:ext>
                <a:ext uri="{FF2B5EF4-FFF2-40B4-BE49-F238E27FC236}">
                  <a16:creationId xmlns:a16="http://schemas.microsoft.com/office/drawing/2014/main" id="{00000000-0008-0000-14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tomsupports.london/placing-platform-limited-usefuldocuments" TargetMode="External"/><Relationship Id="rId1" Type="http://schemas.openxmlformats.org/officeDocument/2006/relationships/hyperlink" Target="mailto:ms@abc.com"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tomsupports.london/placing-platform-limited-usefuldocuments" TargetMode="External"/><Relationship Id="rId1" Type="http://schemas.openxmlformats.org/officeDocument/2006/relationships/hyperlink" Target="mailto:ms@abc.com"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tomsupports.london/placing-platform-limited-usefuldocuments" TargetMode="External"/><Relationship Id="rId1" Type="http://schemas.openxmlformats.org/officeDocument/2006/relationships/hyperlink" Target="mailto:ms@abc.com"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tomsupports.london/placing-platform-limited-usefuldocuments" TargetMode="External"/><Relationship Id="rId1" Type="http://schemas.openxmlformats.org/officeDocument/2006/relationships/hyperlink" Target="mailto:ms@abc.com"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s://tomsupports.london/placing-platform-limited-usefuldocuments" TargetMode="External"/><Relationship Id="rId1" Type="http://schemas.openxmlformats.org/officeDocument/2006/relationships/hyperlink" Target="mailto:ms@abc.com"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tomsupports.london/placing-platform-limited-usefuldocuments" TargetMode="External"/><Relationship Id="rId1" Type="http://schemas.openxmlformats.org/officeDocument/2006/relationships/hyperlink" Target="mailto:ms@abc.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tomsupports.london/placing-platform-limited-usefuldocuments" TargetMode="External"/><Relationship Id="rId1" Type="http://schemas.openxmlformats.org/officeDocument/2006/relationships/hyperlink" Target="mailto:ms@abc.com"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s://tomsupports.london/placing-platform-limited-usefuldocuments" TargetMode="External"/><Relationship Id="rId1" Type="http://schemas.openxmlformats.org/officeDocument/2006/relationships/hyperlink" Target="mailto:ms@abc.com"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s://tomsupports.london/placing-platform-limited-usefuldocuments" TargetMode="External"/><Relationship Id="rId1" Type="http://schemas.openxmlformats.org/officeDocument/2006/relationships/hyperlink" Target="mailto:ms@abc.com"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https://tomsupports.london/placing-platform-limited-usefuldocuments" TargetMode="External"/><Relationship Id="rId1" Type="http://schemas.openxmlformats.org/officeDocument/2006/relationships/hyperlink" Target="mailto:ms@abc.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PLEnquiries@placingplatformlimited.com" TargetMode="External"/><Relationship Id="rId1" Type="http://schemas.openxmlformats.org/officeDocument/2006/relationships/hyperlink" Target="https://placingplatformlimited.com/useful-information"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hyperlink" Target="https://tomsupports.london/placing-platform-limited-usefuldocuments" TargetMode="External"/><Relationship Id="rId1" Type="http://schemas.openxmlformats.org/officeDocument/2006/relationships/hyperlink" Target="mailto:ms@abc.com" TargetMode="External"/></Relationships>
</file>

<file path=xl/worksheets/_rels/sheet21.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drawing" Target="../drawings/drawing3.xml"/><Relationship Id="rId7" Type="http://schemas.openxmlformats.org/officeDocument/2006/relationships/control" Target="../activeX/activeX2.xml"/><Relationship Id="rId2" Type="http://schemas.openxmlformats.org/officeDocument/2006/relationships/printerSettings" Target="../printerSettings/printerSettings8.bin"/><Relationship Id="rId1" Type="http://schemas.openxmlformats.org/officeDocument/2006/relationships/hyperlink" Target="mailto:john.smith@abcbroker.com" TargetMode="External"/><Relationship Id="rId6" Type="http://schemas.openxmlformats.org/officeDocument/2006/relationships/image" Target="../media/image6.emf"/><Relationship Id="rId5" Type="http://schemas.openxmlformats.org/officeDocument/2006/relationships/control" Target="../activeX/activeX1.xml"/><Relationship Id="rId4" Type="http://schemas.openxmlformats.org/officeDocument/2006/relationships/vmlDrawing" Target="../drawings/vmlDrawing2.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lacingplatformlimited.com/useful-information"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tomsupports.london/placing-platform-limited-usefuldocuments" TargetMode="External"/><Relationship Id="rId1" Type="http://schemas.openxmlformats.org/officeDocument/2006/relationships/hyperlink" Target="mailto:ms@abc.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tomsupports.london/placing-platform-limited-usefuldocuments" TargetMode="External"/><Relationship Id="rId1" Type="http://schemas.openxmlformats.org/officeDocument/2006/relationships/hyperlink" Target="mailto:ms@abc.com"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tomsupports.london/placing-platform-limited-usefuldocuments" TargetMode="External"/><Relationship Id="rId1" Type="http://schemas.openxmlformats.org/officeDocument/2006/relationships/hyperlink" Target="mailto:ms@ab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009694"/>
    <pageSetUpPr fitToPage="1"/>
  </sheetPr>
  <dimension ref="A1"/>
  <sheetViews>
    <sheetView zoomScaleNormal="100" workbookViewId="0">
      <selection activeCell="C31" sqref="C31"/>
    </sheetView>
  </sheetViews>
  <sheetFormatPr defaultColWidth="9.08984375" defaultRowHeight="14.5" x14ac:dyDescent="0.35"/>
  <cols>
    <col min="1" max="16384" width="9.08984375" style="1"/>
  </cols>
  <sheetData/>
  <sheetProtection selectLockedCells="1"/>
  <pageMargins left="0.7" right="0.7" top="0.75" bottom="0.75" header="0.3" footer="0.3"/>
  <pageSetup paperSize="9" scale="95"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rgb="FFFFB047"/>
  </sheetPr>
  <dimension ref="A2:L47"/>
  <sheetViews>
    <sheetView workbookViewId="0">
      <pane ySplit="2" topLeftCell="A3" activePane="bottomLeft" state="frozen"/>
      <selection pane="bottomLeft"/>
    </sheetView>
  </sheetViews>
  <sheetFormatPr defaultColWidth="9.08984375" defaultRowHeight="14.5" x14ac:dyDescent="0.35"/>
  <cols>
    <col min="1" max="1" width="4.54296875" style="43" customWidth="1"/>
    <col min="2" max="2" width="49.6328125" style="43" customWidth="1"/>
    <col min="3" max="3" width="28.36328125" style="44" customWidth="1"/>
    <col min="4" max="4" width="28.453125" style="43" customWidth="1"/>
    <col min="5" max="6" width="17.6328125" style="44" customWidth="1"/>
    <col min="7" max="9" width="17.6328125" style="43" customWidth="1"/>
    <col min="10" max="10" width="28.08984375" style="43" customWidth="1"/>
    <col min="11" max="11" width="29.54296875" style="43" customWidth="1"/>
    <col min="12" max="12" width="22.08984375" style="43" customWidth="1"/>
    <col min="13" max="16384" width="9.08984375" style="43"/>
  </cols>
  <sheetData>
    <row r="2" spans="1:11" ht="43.5" customHeight="1" x14ac:dyDescent="0.35">
      <c r="B2" s="45" t="s">
        <v>131</v>
      </c>
    </row>
    <row r="3" spans="1:11" ht="17" x14ac:dyDescent="0.4">
      <c r="B3" s="46" t="s">
        <v>26</v>
      </c>
    </row>
    <row r="4" spans="1:11" x14ac:dyDescent="0.35">
      <c r="B4" s="43" t="s">
        <v>132</v>
      </c>
    </row>
    <row r="5" spans="1:11" x14ac:dyDescent="0.35">
      <c r="B5" s="43" t="s">
        <v>24</v>
      </c>
    </row>
    <row r="7" spans="1:11" x14ac:dyDescent="0.35">
      <c r="B7" s="61" t="str">
        <f>CONCATENATE("If you prefer to be connected to all ",B2,", go back to 'Your Markets' and select 'Yes'")</f>
        <v>If you prefer to be connected to all Casualty Markets, go back to 'Your Markets' and select 'Yes'</v>
      </c>
    </row>
    <row r="8" spans="1:11" x14ac:dyDescent="0.35">
      <c r="A8" s="188"/>
      <c r="B8" s="190"/>
      <c r="C8" s="187"/>
      <c r="D8" s="188"/>
      <c r="E8" s="187"/>
      <c r="F8" s="187"/>
      <c r="G8" s="188"/>
      <c r="H8" s="188"/>
      <c r="I8" s="188"/>
      <c r="J8" s="188"/>
      <c r="K8" s="188"/>
    </row>
    <row r="9" spans="1:11" x14ac:dyDescent="0.35">
      <c r="A9" s="222"/>
      <c r="B9" s="220" t="s">
        <v>523</v>
      </c>
      <c r="C9" s="221"/>
      <c r="D9" s="222"/>
      <c r="E9" s="223"/>
      <c r="F9" s="223"/>
      <c r="G9" s="222"/>
      <c r="H9" s="222"/>
      <c r="I9" s="222"/>
      <c r="J9" s="222"/>
      <c r="K9" s="222"/>
    </row>
    <row r="10" spans="1:11" s="188" customFormat="1" ht="15" thickBot="1" x14ac:dyDescent="0.4">
      <c r="C10" s="187"/>
      <c r="E10" s="187"/>
      <c r="F10" s="187"/>
    </row>
    <row r="11" spans="1:11" ht="35" customHeight="1" x14ac:dyDescent="0.35">
      <c r="A11" s="188"/>
      <c r="B11" s="191" t="s">
        <v>51</v>
      </c>
      <c r="C11" s="192" t="s">
        <v>50</v>
      </c>
      <c r="D11" s="193" t="s">
        <v>54</v>
      </c>
      <c r="E11" s="193" t="s">
        <v>43</v>
      </c>
      <c r="F11" s="193" t="s">
        <v>145</v>
      </c>
      <c r="G11" s="193" t="s">
        <v>38</v>
      </c>
      <c r="H11" s="193" t="s">
        <v>39</v>
      </c>
      <c r="I11" s="193" t="s">
        <v>40</v>
      </c>
      <c r="J11" s="193" t="s">
        <v>41</v>
      </c>
      <c r="K11" s="194" t="s">
        <v>48</v>
      </c>
    </row>
    <row r="12" spans="1:11" ht="15" customHeight="1" x14ac:dyDescent="0.35">
      <c r="A12" s="188"/>
      <c r="B12" s="237" t="s">
        <v>522</v>
      </c>
      <c r="C12" s="195" t="s">
        <v>55</v>
      </c>
      <c r="D12" s="195" t="s">
        <v>42</v>
      </c>
      <c r="E12" s="196">
        <v>1234</v>
      </c>
      <c r="F12" s="196"/>
      <c r="G12" s="196" t="s">
        <v>56</v>
      </c>
      <c r="H12" s="196" t="s">
        <v>57</v>
      </c>
      <c r="I12" s="196">
        <v>123456</v>
      </c>
      <c r="J12" s="195" t="s">
        <v>520</v>
      </c>
      <c r="K12" s="197" t="s">
        <v>521</v>
      </c>
    </row>
    <row r="13" spans="1:11" ht="15" customHeight="1" x14ac:dyDescent="0.35">
      <c r="A13" s="188"/>
      <c r="B13" s="238"/>
      <c r="C13" s="206"/>
      <c r="D13" s="207"/>
      <c r="E13" s="208"/>
      <c r="F13" s="208"/>
      <c r="G13" s="208"/>
      <c r="H13" s="208"/>
      <c r="I13" s="208"/>
      <c r="J13" s="207"/>
      <c r="K13" s="209"/>
    </row>
    <row r="14" spans="1:11" ht="15" customHeight="1" x14ac:dyDescent="0.35">
      <c r="A14" s="188"/>
      <c r="B14" s="238"/>
      <c r="C14" s="206"/>
      <c r="D14" s="207"/>
      <c r="E14" s="208"/>
      <c r="F14" s="208"/>
      <c r="G14" s="208"/>
      <c r="H14" s="208"/>
      <c r="I14" s="208"/>
      <c r="J14" s="207"/>
      <c r="K14" s="209"/>
    </row>
    <row r="15" spans="1:11" ht="15" customHeight="1" x14ac:dyDescent="0.35">
      <c r="A15" s="188"/>
      <c r="B15" s="238"/>
      <c r="C15" s="206"/>
      <c r="D15" s="207"/>
      <c r="E15" s="208"/>
      <c r="F15" s="208"/>
      <c r="G15" s="208"/>
      <c r="H15" s="208"/>
      <c r="I15" s="208"/>
      <c r="J15" s="207"/>
      <c r="K15" s="209"/>
    </row>
    <row r="16" spans="1:11" ht="15" customHeight="1" x14ac:dyDescent="0.35">
      <c r="A16" s="188"/>
      <c r="B16" s="238"/>
      <c r="C16" s="206"/>
      <c r="D16" s="207"/>
      <c r="E16" s="208"/>
      <c r="F16" s="208"/>
      <c r="G16" s="208"/>
      <c r="H16" s="208"/>
      <c r="I16" s="208"/>
      <c r="J16" s="207"/>
      <c r="K16" s="209"/>
    </row>
    <row r="17" spans="1:12" ht="15" customHeight="1" x14ac:dyDescent="0.35">
      <c r="A17" s="188"/>
      <c r="B17" s="238"/>
      <c r="C17" s="206"/>
      <c r="D17" s="207"/>
      <c r="E17" s="208"/>
      <c r="F17" s="208"/>
      <c r="G17" s="208"/>
      <c r="H17" s="208"/>
      <c r="I17" s="208"/>
      <c r="J17" s="207"/>
      <c r="K17" s="209"/>
    </row>
    <row r="18" spans="1:12" ht="15" customHeight="1" x14ac:dyDescent="0.35">
      <c r="A18" s="188"/>
      <c r="B18" s="238"/>
      <c r="C18" s="206"/>
      <c r="D18" s="207"/>
      <c r="E18" s="208"/>
      <c r="F18" s="208"/>
      <c r="G18" s="208"/>
      <c r="H18" s="208"/>
      <c r="I18" s="208"/>
      <c r="J18" s="207"/>
      <c r="K18" s="209"/>
    </row>
    <row r="19" spans="1:12" ht="15" customHeight="1" x14ac:dyDescent="0.35">
      <c r="A19" s="188"/>
      <c r="B19" s="238"/>
      <c r="C19" s="206"/>
      <c r="D19" s="207"/>
      <c r="E19" s="208"/>
      <c r="F19" s="208"/>
      <c r="G19" s="208"/>
      <c r="H19" s="208"/>
      <c r="I19" s="208"/>
      <c r="J19" s="207"/>
      <c r="K19" s="209"/>
    </row>
    <row r="20" spans="1:12" ht="15" customHeight="1" x14ac:dyDescent="0.35">
      <c r="A20" s="188"/>
      <c r="B20" s="238"/>
      <c r="C20" s="206"/>
      <c r="D20" s="207"/>
      <c r="E20" s="208"/>
      <c r="F20" s="208"/>
      <c r="G20" s="208"/>
      <c r="H20" s="208"/>
      <c r="I20" s="208"/>
      <c r="J20" s="207"/>
      <c r="K20" s="209"/>
    </row>
    <row r="21" spans="1:12" ht="15" customHeight="1" x14ac:dyDescent="0.35">
      <c r="A21" s="188"/>
      <c r="B21" s="238"/>
      <c r="C21" s="206"/>
      <c r="D21" s="207"/>
      <c r="E21" s="208"/>
      <c r="F21" s="208"/>
      <c r="G21" s="208"/>
      <c r="H21" s="208"/>
      <c r="I21" s="208"/>
      <c r="J21" s="207"/>
      <c r="K21" s="209"/>
    </row>
    <row r="22" spans="1:12" ht="15" customHeight="1" x14ac:dyDescent="0.35">
      <c r="A22" s="188"/>
      <c r="B22" s="238"/>
      <c r="C22" s="206"/>
      <c r="D22" s="207"/>
      <c r="E22" s="208"/>
      <c r="F22" s="208"/>
      <c r="G22" s="208"/>
      <c r="H22" s="208"/>
      <c r="I22" s="208"/>
      <c r="J22" s="207"/>
      <c r="K22" s="209"/>
    </row>
    <row r="23" spans="1:12" ht="15" customHeight="1" x14ac:dyDescent="0.35">
      <c r="A23" s="188"/>
      <c r="B23" s="238"/>
      <c r="C23" s="206"/>
      <c r="D23" s="207"/>
      <c r="E23" s="208"/>
      <c r="F23" s="208"/>
      <c r="G23" s="208"/>
      <c r="H23" s="208"/>
      <c r="I23" s="208"/>
      <c r="J23" s="207"/>
      <c r="K23" s="209"/>
    </row>
    <row r="24" spans="1:12" ht="15" customHeight="1" x14ac:dyDescent="0.35">
      <c r="A24" s="188"/>
      <c r="B24" s="238"/>
      <c r="C24" s="207"/>
      <c r="D24" s="207"/>
      <c r="E24" s="208"/>
      <c r="F24" s="208"/>
      <c r="G24" s="208"/>
      <c r="H24" s="208"/>
      <c r="I24" s="208"/>
      <c r="J24" s="207"/>
      <c r="K24" s="209"/>
    </row>
    <row r="25" spans="1:12" ht="15" customHeight="1" x14ac:dyDescent="0.35">
      <c r="A25" s="188"/>
      <c r="B25" s="238"/>
      <c r="C25" s="207"/>
      <c r="D25" s="207"/>
      <c r="E25" s="208"/>
      <c r="F25" s="208"/>
      <c r="G25" s="208"/>
      <c r="H25" s="208"/>
      <c r="I25" s="208"/>
      <c r="J25" s="207"/>
      <c r="K25" s="209"/>
    </row>
    <row r="26" spans="1:12" ht="15" customHeight="1" x14ac:dyDescent="0.35">
      <c r="A26" s="188"/>
      <c r="B26" s="238"/>
      <c r="C26" s="207"/>
      <c r="D26" s="207"/>
      <c r="E26" s="208"/>
      <c r="F26" s="208"/>
      <c r="G26" s="208"/>
      <c r="H26" s="208"/>
      <c r="I26" s="208"/>
      <c r="J26" s="207"/>
      <c r="K26" s="209"/>
    </row>
    <row r="27" spans="1:12" ht="15" thickBot="1" x14ac:dyDescent="0.4">
      <c r="A27" s="188"/>
      <c r="B27" s="239"/>
      <c r="C27" s="210"/>
      <c r="D27" s="210"/>
      <c r="E27" s="211"/>
      <c r="F27" s="211"/>
      <c r="G27" s="211"/>
      <c r="H27" s="211"/>
      <c r="I27" s="211"/>
      <c r="J27" s="210"/>
      <c r="K27" s="212"/>
    </row>
    <row r="28" spans="1:12" s="62" customFormat="1" ht="35.15" customHeight="1" thickBot="1" x14ac:dyDescent="0.4">
      <c r="A28" s="188"/>
      <c r="B28" s="198"/>
      <c r="C28" s="199"/>
      <c r="D28" s="199"/>
      <c r="E28" s="199"/>
      <c r="F28" s="199"/>
      <c r="G28" s="199"/>
      <c r="H28" s="199"/>
      <c r="I28" s="199"/>
      <c r="J28" s="199"/>
      <c r="K28" s="199"/>
      <c r="L28" s="63"/>
    </row>
    <row r="29" spans="1:12" ht="35" customHeight="1" x14ac:dyDescent="0.35">
      <c r="A29" s="204"/>
      <c r="B29" s="200" t="s">
        <v>52</v>
      </c>
      <c r="C29" s="201" t="s">
        <v>50</v>
      </c>
      <c r="D29" s="202" t="s">
        <v>49</v>
      </c>
      <c r="E29" s="203"/>
      <c r="F29" s="203"/>
      <c r="G29" s="203"/>
      <c r="H29" s="203"/>
      <c r="I29" s="203"/>
      <c r="J29" s="203"/>
      <c r="K29" s="203"/>
      <c r="L29" s="64"/>
    </row>
    <row r="30" spans="1:12" ht="15" customHeight="1" x14ac:dyDescent="0.35">
      <c r="A30" s="188"/>
      <c r="B30" s="240" t="s">
        <v>53</v>
      </c>
      <c r="C30" s="213"/>
      <c r="D30" s="214"/>
      <c r="E30" s="205"/>
      <c r="F30" s="205"/>
      <c r="G30" s="205"/>
      <c r="H30" s="205"/>
      <c r="I30" s="205"/>
      <c r="J30" s="205"/>
      <c r="K30" s="205"/>
      <c r="L30" s="64"/>
    </row>
    <row r="31" spans="1:12" ht="15" customHeight="1" x14ac:dyDescent="0.35">
      <c r="A31" s="188"/>
      <c r="B31" s="240"/>
      <c r="C31" s="215"/>
      <c r="D31" s="216"/>
      <c r="E31" s="205"/>
      <c r="F31" s="205"/>
      <c r="G31" s="205"/>
      <c r="H31" s="205"/>
      <c r="I31" s="205"/>
      <c r="J31" s="205"/>
      <c r="K31" s="205"/>
      <c r="L31" s="64"/>
    </row>
    <row r="32" spans="1:12" ht="15" customHeight="1" x14ac:dyDescent="0.35">
      <c r="A32" s="188"/>
      <c r="B32" s="240"/>
      <c r="C32" s="215"/>
      <c r="D32" s="216"/>
      <c r="E32" s="205"/>
      <c r="F32" s="205"/>
      <c r="G32" s="205"/>
      <c r="H32" s="205"/>
      <c r="I32" s="205"/>
      <c r="J32" s="205"/>
      <c r="K32" s="205"/>
      <c r="L32" s="64"/>
    </row>
    <row r="33" spans="1:12" ht="15" customHeight="1" x14ac:dyDescent="0.35">
      <c r="A33" s="188"/>
      <c r="B33" s="240"/>
      <c r="C33" s="215"/>
      <c r="D33" s="216"/>
      <c r="E33" s="205"/>
      <c r="F33" s="205"/>
      <c r="G33" s="205"/>
      <c r="H33" s="205"/>
      <c r="I33" s="205"/>
      <c r="J33" s="205"/>
      <c r="K33" s="205"/>
      <c r="L33" s="64"/>
    </row>
    <row r="34" spans="1:12" ht="15" customHeight="1" x14ac:dyDescent="0.35">
      <c r="A34" s="188"/>
      <c r="B34" s="240"/>
      <c r="C34" s="215"/>
      <c r="D34" s="216"/>
      <c r="E34" s="205"/>
      <c r="F34" s="205"/>
      <c r="G34" s="205"/>
      <c r="H34" s="205"/>
      <c r="I34" s="205"/>
      <c r="J34" s="205"/>
      <c r="K34" s="205"/>
      <c r="L34" s="64"/>
    </row>
    <row r="35" spans="1:12" ht="15" customHeight="1" x14ac:dyDescent="0.35">
      <c r="A35" s="188"/>
      <c r="B35" s="240"/>
      <c r="C35" s="215"/>
      <c r="D35" s="216"/>
      <c r="E35" s="205"/>
      <c r="F35" s="205"/>
      <c r="G35" s="205"/>
      <c r="H35" s="205"/>
      <c r="I35" s="205"/>
      <c r="J35" s="205"/>
      <c r="K35" s="205"/>
      <c r="L35" s="64"/>
    </row>
    <row r="36" spans="1:12" ht="15" customHeight="1" x14ac:dyDescent="0.35">
      <c r="A36" s="188"/>
      <c r="B36" s="240"/>
      <c r="C36" s="215"/>
      <c r="D36" s="216"/>
      <c r="E36" s="205"/>
      <c r="F36" s="205"/>
      <c r="G36" s="205"/>
      <c r="H36" s="205"/>
      <c r="I36" s="205"/>
      <c r="J36" s="205"/>
      <c r="K36" s="205"/>
      <c r="L36" s="64"/>
    </row>
    <row r="37" spans="1:12" ht="15" customHeight="1" x14ac:dyDescent="0.35">
      <c r="A37" s="188"/>
      <c r="B37" s="240"/>
      <c r="C37" s="215"/>
      <c r="D37" s="216"/>
      <c r="E37" s="205"/>
      <c r="F37" s="205"/>
      <c r="G37" s="205"/>
      <c r="H37" s="205"/>
      <c r="I37" s="205"/>
      <c r="J37" s="205"/>
      <c r="K37" s="205"/>
      <c r="L37" s="64"/>
    </row>
    <row r="38" spans="1:12" ht="15" customHeight="1" x14ac:dyDescent="0.35">
      <c r="A38" s="188"/>
      <c r="B38" s="240"/>
      <c r="C38" s="215"/>
      <c r="D38" s="216"/>
      <c r="E38" s="205"/>
      <c r="F38" s="205"/>
      <c r="G38" s="205"/>
      <c r="H38" s="205"/>
      <c r="I38" s="205"/>
      <c r="J38" s="205"/>
      <c r="K38" s="205"/>
      <c r="L38" s="64"/>
    </row>
    <row r="39" spans="1:12" ht="15" customHeight="1" x14ac:dyDescent="0.35">
      <c r="A39" s="188"/>
      <c r="B39" s="240"/>
      <c r="C39" s="215"/>
      <c r="D39" s="216"/>
      <c r="E39" s="205"/>
      <c r="F39" s="205"/>
      <c r="G39" s="205"/>
      <c r="H39" s="205"/>
      <c r="I39" s="205"/>
      <c r="J39" s="205"/>
      <c r="K39" s="205"/>
      <c r="L39" s="64"/>
    </row>
    <row r="40" spans="1:12" ht="15" customHeight="1" x14ac:dyDescent="0.35">
      <c r="A40" s="188"/>
      <c r="B40" s="240"/>
      <c r="C40" s="217"/>
      <c r="D40" s="216"/>
      <c r="E40" s="205"/>
      <c r="F40" s="205"/>
      <c r="G40" s="205"/>
      <c r="H40" s="205"/>
      <c r="I40" s="205"/>
      <c r="J40" s="205"/>
      <c r="K40" s="205"/>
      <c r="L40" s="64"/>
    </row>
    <row r="41" spans="1:12" ht="15" customHeight="1" x14ac:dyDescent="0.35">
      <c r="A41" s="188"/>
      <c r="B41" s="240"/>
      <c r="C41" s="217"/>
      <c r="D41" s="216"/>
      <c r="E41" s="205"/>
      <c r="F41" s="205"/>
      <c r="G41" s="205"/>
      <c r="H41" s="205"/>
      <c r="I41" s="205"/>
      <c r="J41" s="205"/>
      <c r="K41" s="205"/>
      <c r="L41" s="64"/>
    </row>
    <row r="42" spans="1:12" ht="15" customHeight="1" x14ac:dyDescent="0.35">
      <c r="A42" s="188"/>
      <c r="B42" s="240"/>
      <c r="C42" s="215"/>
      <c r="D42" s="216"/>
      <c r="E42" s="205"/>
      <c r="F42" s="205"/>
      <c r="G42" s="205"/>
      <c r="H42" s="205"/>
      <c r="I42" s="205"/>
      <c r="J42" s="205"/>
      <c r="K42" s="205"/>
      <c r="L42" s="64"/>
    </row>
    <row r="43" spans="1:12" ht="15" customHeight="1" x14ac:dyDescent="0.35">
      <c r="A43" s="188"/>
      <c r="B43" s="240"/>
      <c r="C43" s="215"/>
      <c r="D43" s="216"/>
      <c r="E43" s="205"/>
      <c r="F43" s="205"/>
      <c r="G43" s="205"/>
      <c r="H43" s="205"/>
      <c r="I43" s="205"/>
      <c r="J43" s="205"/>
      <c r="K43" s="205"/>
      <c r="L43" s="64"/>
    </row>
    <row r="44" spans="1:12" ht="15" thickBot="1" x14ac:dyDescent="0.4">
      <c r="A44" s="188"/>
      <c r="B44" s="241"/>
      <c r="C44" s="218"/>
      <c r="D44" s="219"/>
      <c r="E44" s="205"/>
      <c r="F44" s="205"/>
      <c r="G44" s="205"/>
      <c r="H44" s="205"/>
      <c r="I44" s="205"/>
      <c r="J44" s="205"/>
      <c r="K44" s="205"/>
    </row>
    <row r="45" spans="1:12" x14ac:dyDescent="0.35">
      <c r="A45" s="188"/>
      <c r="B45" s="188"/>
      <c r="C45" s="187"/>
      <c r="D45" s="188"/>
      <c r="E45" s="187"/>
      <c r="F45" s="187"/>
      <c r="G45" s="188"/>
      <c r="H45" s="188"/>
      <c r="I45" s="188"/>
      <c r="J45" s="188"/>
      <c r="K45" s="188"/>
    </row>
    <row r="46" spans="1:12" x14ac:dyDescent="0.35">
      <c r="A46" s="188"/>
      <c r="B46" s="188"/>
      <c r="C46" s="187"/>
      <c r="D46" s="188"/>
      <c r="E46" s="187"/>
      <c r="F46" s="187"/>
      <c r="G46" s="188"/>
      <c r="H46" s="188"/>
      <c r="I46" s="188"/>
      <c r="J46" s="188"/>
      <c r="K46" s="188"/>
    </row>
    <row r="47" spans="1:12" x14ac:dyDescent="0.35">
      <c r="A47" s="188"/>
      <c r="B47" s="188"/>
      <c r="C47" s="187"/>
      <c r="D47" s="188"/>
      <c r="E47" s="187"/>
      <c r="F47" s="187"/>
      <c r="G47" s="188"/>
      <c r="H47" s="188"/>
      <c r="I47" s="188"/>
      <c r="J47" s="188"/>
      <c r="K47" s="188"/>
    </row>
  </sheetData>
  <sheetProtection sheet="1" objects="1" scenarios="1" insertRows="0" deleteRows="0"/>
  <mergeCells count="2">
    <mergeCell ref="B12:B27"/>
    <mergeCell ref="B30:B44"/>
  </mergeCells>
  <conditionalFormatting sqref="D1:D7 D48:D1048576">
    <cfRule type="cellIs" dxfId="45" priority="4" operator="equal">
      <formula>"û"</formula>
    </cfRule>
  </conditionalFormatting>
  <conditionalFormatting sqref="D8:D9 D29:D47">
    <cfRule type="cellIs" dxfId="44" priority="3" operator="equal">
      <formula>"û"</formula>
    </cfRule>
  </conditionalFormatting>
  <conditionalFormatting sqref="C29">
    <cfRule type="cellIs" dxfId="43" priority="2" operator="equal">
      <formula>"û"</formula>
    </cfRule>
  </conditionalFormatting>
  <conditionalFormatting sqref="D10">
    <cfRule type="cellIs" dxfId="42" priority="1" operator="equal">
      <formula>"û"</formula>
    </cfRule>
  </conditionalFormatting>
  <hyperlinks>
    <hyperlink ref="K12" r:id="rId1" xr:uid="{00000000-0004-0000-0900-000000000000}"/>
    <hyperlink ref="B9" r:id="rId2" xr:uid="{00000000-0004-0000-0900-000001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2">
    <tabColor rgb="FFFFB047"/>
  </sheetPr>
  <dimension ref="A2:L47"/>
  <sheetViews>
    <sheetView workbookViewId="0">
      <pane ySplit="2" topLeftCell="A3" activePane="bottomLeft" state="frozen"/>
      <selection pane="bottomLeft"/>
    </sheetView>
  </sheetViews>
  <sheetFormatPr defaultColWidth="9.08984375" defaultRowHeight="14.5" x14ac:dyDescent="0.35"/>
  <cols>
    <col min="1" max="1" width="4.54296875" style="43" customWidth="1"/>
    <col min="2" max="2" width="49.6328125" style="43" customWidth="1"/>
    <col min="3" max="3" width="28.36328125" style="44" customWidth="1"/>
    <col min="4" max="4" width="28.453125" style="43" customWidth="1"/>
    <col min="5" max="6" width="17.6328125" style="44" customWidth="1"/>
    <col min="7" max="9" width="17.6328125" style="43" customWidth="1"/>
    <col min="10" max="10" width="28.08984375" style="43" customWidth="1"/>
    <col min="11" max="11" width="29.54296875" style="43" customWidth="1"/>
    <col min="12" max="12" width="22.08984375" style="43" customWidth="1"/>
    <col min="13" max="16384" width="9.08984375" style="43"/>
  </cols>
  <sheetData>
    <row r="2" spans="1:11" ht="43.5" customHeight="1" x14ac:dyDescent="0.35">
      <c r="B2" s="45" t="s">
        <v>133</v>
      </c>
    </row>
    <row r="3" spans="1:11" ht="17" x14ac:dyDescent="0.4">
      <c r="B3" s="46" t="s">
        <v>26</v>
      </c>
    </row>
    <row r="4" spans="1:11" x14ac:dyDescent="0.35">
      <c r="B4" s="43" t="s">
        <v>134</v>
      </c>
    </row>
    <row r="5" spans="1:11" x14ac:dyDescent="0.35">
      <c r="B5" s="43" t="s">
        <v>24</v>
      </c>
    </row>
    <row r="7" spans="1:11" x14ac:dyDescent="0.35">
      <c r="B7" s="61" t="str">
        <f>CONCATENATE("If you prefer to be connected to all ",B2,", go back to 'Your Markets' and select 'Yes'")</f>
        <v>If you prefer to be connected to all Construction Markets, go back to 'Your Markets' and select 'Yes'</v>
      </c>
    </row>
    <row r="8" spans="1:11" x14ac:dyDescent="0.35">
      <c r="A8" s="188"/>
      <c r="B8" s="190"/>
      <c r="C8" s="187"/>
      <c r="D8" s="188"/>
      <c r="E8" s="187"/>
      <c r="F8" s="187"/>
      <c r="G8" s="188"/>
      <c r="H8" s="188"/>
      <c r="I8" s="188"/>
      <c r="J8" s="188"/>
      <c r="K8" s="188"/>
    </row>
    <row r="9" spans="1:11" x14ac:dyDescent="0.35">
      <c r="A9" s="222"/>
      <c r="B9" s="220" t="s">
        <v>523</v>
      </c>
      <c r="C9" s="221"/>
      <c r="D9" s="222"/>
      <c r="E9" s="223"/>
      <c r="F9" s="223"/>
      <c r="G9" s="222"/>
      <c r="H9" s="222"/>
      <c r="I9" s="222"/>
      <c r="J9" s="222"/>
      <c r="K9" s="222"/>
    </row>
    <row r="10" spans="1:11" s="188" customFormat="1" ht="15" thickBot="1" x14ac:dyDescent="0.4">
      <c r="C10" s="187"/>
      <c r="E10" s="187"/>
      <c r="F10" s="187"/>
    </row>
    <row r="11" spans="1:11" ht="35" customHeight="1" x14ac:dyDescent="0.35">
      <c r="A11" s="188"/>
      <c r="B11" s="191" t="s">
        <v>51</v>
      </c>
      <c r="C11" s="192" t="s">
        <v>50</v>
      </c>
      <c r="D11" s="193" t="s">
        <v>54</v>
      </c>
      <c r="E11" s="193" t="s">
        <v>43</v>
      </c>
      <c r="F11" s="193" t="s">
        <v>145</v>
      </c>
      <c r="G11" s="193" t="s">
        <v>38</v>
      </c>
      <c r="H11" s="193" t="s">
        <v>39</v>
      </c>
      <c r="I11" s="193" t="s">
        <v>40</v>
      </c>
      <c r="J11" s="193" t="s">
        <v>41</v>
      </c>
      <c r="K11" s="194" t="s">
        <v>48</v>
      </c>
    </row>
    <row r="12" spans="1:11" ht="15" customHeight="1" x14ac:dyDescent="0.35">
      <c r="A12" s="188"/>
      <c r="B12" s="237" t="s">
        <v>522</v>
      </c>
      <c r="C12" s="195" t="s">
        <v>55</v>
      </c>
      <c r="D12" s="195" t="s">
        <v>42</v>
      </c>
      <c r="E12" s="196">
        <v>1234</v>
      </c>
      <c r="F12" s="196"/>
      <c r="G12" s="196" t="s">
        <v>56</v>
      </c>
      <c r="H12" s="196" t="s">
        <v>57</v>
      </c>
      <c r="I12" s="196">
        <v>123456</v>
      </c>
      <c r="J12" s="195" t="s">
        <v>520</v>
      </c>
      <c r="K12" s="197" t="s">
        <v>521</v>
      </c>
    </row>
    <row r="13" spans="1:11" ht="15" customHeight="1" x14ac:dyDescent="0.35">
      <c r="A13" s="188"/>
      <c r="B13" s="238"/>
      <c r="C13" s="206"/>
      <c r="D13" s="207"/>
      <c r="E13" s="208"/>
      <c r="F13" s="208"/>
      <c r="G13" s="208"/>
      <c r="H13" s="208"/>
      <c r="I13" s="208"/>
      <c r="J13" s="207"/>
      <c r="K13" s="209"/>
    </row>
    <row r="14" spans="1:11" ht="15" customHeight="1" x14ac:dyDescent="0.35">
      <c r="A14" s="188"/>
      <c r="B14" s="238"/>
      <c r="C14" s="206"/>
      <c r="D14" s="207"/>
      <c r="E14" s="208"/>
      <c r="F14" s="208"/>
      <c r="G14" s="208"/>
      <c r="H14" s="208"/>
      <c r="I14" s="208"/>
      <c r="J14" s="207"/>
      <c r="K14" s="209"/>
    </row>
    <row r="15" spans="1:11" ht="15" customHeight="1" x14ac:dyDescent="0.35">
      <c r="A15" s="188"/>
      <c r="B15" s="238"/>
      <c r="C15" s="206"/>
      <c r="D15" s="207"/>
      <c r="E15" s="208"/>
      <c r="F15" s="208"/>
      <c r="G15" s="208"/>
      <c r="H15" s="208"/>
      <c r="I15" s="208"/>
      <c r="J15" s="207"/>
      <c r="K15" s="209"/>
    </row>
    <row r="16" spans="1:11" ht="15" customHeight="1" x14ac:dyDescent="0.35">
      <c r="A16" s="188"/>
      <c r="B16" s="238"/>
      <c r="C16" s="206"/>
      <c r="D16" s="207"/>
      <c r="E16" s="208"/>
      <c r="F16" s="208"/>
      <c r="G16" s="208"/>
      <c r="H16" s="208"/>
      <c r="I16" s="208"/>
      <c r="J16" s="207"/>
      <c r="K16" s="209"/>
    </row>
    <row r="17" spans="1:12" ht="15" customHeight="1" x14ac:dyDescent="0.35">
      <c r="A17" s="188"/>
      <c r="B17" s="238"/>
      <c r="C17" s="206"/>
      <c r="D17" s="207"/>
      <c r="E17" s="208"/>
      <c r="F17" s="208"/>
      <c r="G17" s="208"/>
      <c r="H17" s="208"/>
      <c r="I17" s="208"/>
      <c r="J17" s="207"/>
      <c r="K17" s="209"/>
    </row>
    <row r="18" spans="1:12" ht="15" customHeight="1" x14ac:dyDescent="0.35">
      <c r="A18" s="188"/>
      <c r="B18" s="238"/>
      <c r="C18" s="206"/>
      <c r="D18" s="207"/>
      <c r="E18" s="208"/>
      <c r="F18" s="208"/>
      <c r="G18" s="208"/>
      <c r="H18" s="208"/>
      <c r="I18" s="208"/>
      <c r="J18" s="207"/>
      <c r="K18" s="209"/>
    </row>
    <row r="19" spans="1:12" ht="15" customHeight="1" x14ac:dyDescent="0.35">
      <c r="A19" s="188"/>
      <c r="B19" s="238"/>
      <c r="C19" s="206"/>
      <c r="D19" s="207"/>
      <c r="E19" s="208"/>
      <c r="F19" s="208"/>
      <c r="G19" s="208"/>
      <c r="H19" s="208"/>
      <c r="I19" s="208"/>
      <c r="J19" s="207"/>
      <c r="K19" s="209"/>
    </row>
    <row r="20" spans="1:12" ht="15" customHeight="1" x14ac:dyDescent="0.35">
      <c r="A20" s="188"/>
      <c r="B20" s="238"/>
      <c r="C20" s="206"/>
      <c r="D20" s="207"/>
      <c r="E20" s="208"/>
      <c r="F20" s="208"/>
      <c r="G20" s="208"/>
      <c r="H20" s="208"/>
      <c r="I20" s="208"/>
      <c r="J20" s="207"/>
      <c r="K20" s="209"/>
    </row>
    <row r="21" spans="1:12" ht="15" customHeight="1" x14ac:dyDescent="0.35">
      <c r="A21" s="188"/>
      <c r="B21" s="238"/>
      <c r="C21" s="206"/>
      <c r="D21" s="207"/>
      <c r="E21" s="208"/>
      <c r="F21" s="208"/>
      <c r="G21" s="208"/>
      <c r="H21" s="208"/>
      <c r="I21" s="208"/>
      <c r="J21" s="207"/>
      <c r="K21" s="209"/>
    </row>
    <row r="22" spans="1:12" ht="15" customHeight="1" x14ac:dyDescent="0.35">
      <c r="A22" s="188"/>
      <c r="B22" s="238"/>
      <c r="C22" s="206"/>
      <c r="D22" s="207"/>
      <c r="E22" s="208"/>
      <c r="F22" s="208"/>
      <c r="G22" s="208"/>
      <c r="H22" s="208"/>
      <c r="I22" s="208"/>
      <c r="J22" s="207"/>
      <c r="K22" s="209"/>
    </row>
    <row r="23" spans="1:12" ht="15" customHeight="1" x14ac:dyDescent="0.35">
      <c r="A23" s="188"/>
      <c r="B23" s="238"/>
      <c r="C23" s="206"/>
      <c r="D23" s="207"/>
      <c r="E23" s="208"/>
      <c r="F23" s="208"/>
      <c r="G23" s="208"/>
      <c r="H23" s="208"/>
      <c r="I23" s="208"/>
      <c r="J23" s="207"/>
      <c r="K23" s="209"/>
    </row>
    <row r="24" spans="1:12" ht="15" customHeight="1" x14ac:dyDescent="0.35">
      <c r="A24" s="188"/>
      <c r="B24" s="238"/>
      <c r="C24" s="207"/>
      <c r="D24" s="207"/>
      <c r="E24" s="208"/>
      <c r="F24" s="208"/>
      <c r="G24" s="208"/>
      <c r="H24" s="208"/>
      <c r="I24" s="208"/>
      <c r="J24" s="207"/>
      <c r="K24" s="209"/>
    </row>
    <row r="25" spans="1:12" ht="15" customHeight="1" x14ac:dyDescent="0.35">
      <c r="A25" s="188"/>
      <c r="B25" s="238"/>
      <c r="C25" s="207"/>
      <c r="D25" s="207"/>
      <c r="E25" s="208"/>
      <c r="F25" s="208"/>
      <c r="G25" s="208"/>
      <c r="H25" s="208"/>
      <c r="I25" s="208"/>
      <c r="J25" s="207"/>
      <c r="K25" s="209"/>
    </row>
    <row r="26" spans="1:12" ht="15" customHeight="1" x14ac:dyDescent="0.35">
      <c r="A26" s="188"/>
      <c r="B26" s="238"/>
      <c r="C26" s="207"/>
      <c r="D26" s="207"/>
      <c r="E26" s="208"/>
      <c r="F26" s="208"/>
      <c r="G26" s="208"/>
      <c r="H26" s="208"/>
      <c r="I26" s="208"/>
      <c r="J26" s="207"/>
      <c r="K26" s="209"/>
    </row>
    <row r="27" spans="1:12" ht="15" thickBot="1" x14ac:dyDescent="0.4">
      <c r="A27" s="188"/>
      <c r="B27" s="239"/>
      <c r="C27" s="210"/>
      <c r="D27" s="210"/>
      <c r="E27" s="211"/>
      <c r="F27" s="211"/>
      <c r="G27" s="211"/>
      <c r="H27" s="211"/>
      <c r="I27" s="211"/>
      <c r="J27" s="210"/>
      <c r="K27" s="212"/>
    </row>
    <row r="28" spans="1:12" s="62" customFormat="1" ht="35.15" customHeight="1" thickBot="1" x14ac:dyDescent="0.4">
      <c r="A28" s="188"/>
      <c r="B28" s="198"/>
      <c r="C28" s="199"/>
      <c r="D28" s="199"/>
      <c r="E28" s="199"/>
      <c r="F28" s="199"/>
      <c r="G28" s="199"/>
      <c r="H28" s="199"/>
      <c r="I28" s="199"/>
      <c r="J28" s="199"/>
      <c r="K28" s="199"/>
      <c r="L28" s="63"/>
    </row>
    <row r="29" spans="1:12" ht="35" customHeight="1" x14ac:dyDescent="0.35">
      <c r="A29" s="204"/>
      <c r="B29" s="200" t="s">
        <v>52</v>
      </c>
      <c r="C29" s="201" t="s">
        <v>50</v>
      </c>
      <c r="D29" s="202" t="s">
        <v>49</v>
      </c>
      <c r="E29" s="203"/>
      <c r="F29" s="203"/>
      <c r="G29" s="203"/>
      <c r="H29" s="203"/>
      <c r="I29" s="203"/>
      <c r="J29" s="203"/>
      <c r="K29" s="203"/>
      <c r="L29" s="64"/>
    </row>
    <row r="30" spans="1:12" ht="15" customHeight="1" x14ac:dyDescent="0.35">
      <c r="A30" s="188"/>
      <c r="B30" s="240" t="s">
        <v>53</v>
      </c>
      <c r="C30" s="213"/>
      <c r="D30" s="214"/>
      <c r="E30" s="205"/>
      <c r="F30" s="205"/>
      <c r="G30" s="205"/>
      <c r="H30" s="205"/>
      <c r="I30" s="205"/>
      <c r="J30" s="205"/>
      <c r="K30" s="205"/>
      <c r="L30" s="64"/>
    </row>
    <row r="31" spans="1:12" ht="15" customHeight="1" x14ac:dyDescent="0.35">
      <c r="A31" s="188"/>
      <c r="B31" s="240"/>
      <c r="C31" s="215"/>
      <c r="D31" s="216"/>
      <c r="E31" s="205"/>
      <c r="F31" s="205"/>
      <c r="G31" s="205"/>
      <c r="H31" s="205"/>
      <c r="I31" s="205"/>
      <c r="J31" s="205"/>
      <c r="K31" s="205"/>
      <c r="L31" s="64"/>
    </row>
    <row r="32" spans="1:12" ht="15" customHeight="1" x14ac:dyDescent="0.35">
      <c r="A32" s="188"/>
      <c r="B32" s="240"/>
      <c r="C32" s="215"/>
      <c r="D32" s="216"/>
      <c r="E32" s="205"/>
      <c r="F32" s="205"/>
      <c r="G32" s="205"/>
      <c r="H32" s="205"/>
      <c r="I32" s="205"/>
      <c r="J32" s="205"/>
      <c r="K32" s="205"/>
      <c r="L32" s="64"/>
    </row>
    <row r="33" spans="1:12" ht="15" customHeight="1" x14ac:dyDescent="0.35">
      <c r="A33" s="188"/>
      <c r="B33" s="240"/>
      <c r="C33" s="215"/>
      <c r="D33" s="216"/>
      <c r="E33" s="205"/>
      <c r="F33" s="205"/>
      <c r="G33" s="205"/>
      <c r="H33" s="205"/>
      <c r="I33" s="205"/>
      <c r="J33" s="205"/>
      <c r="K33" s="205"/>
      <c r="L33" s="64"/>
    </row>
    <row r="34" spans="1:12" ht="15" customHeight="1" x14ac:dyDescent="0.35">
      <c r="A34" s="188"/>
      <c r="B34" s="240"/>
      <c r="C34" s="215"/>
      <c r="D34" s="216"/>
      <c r="E34" s="205"/>
      <c r="F34" s="205"/>
      <c r="G34" s="205"/>
      <c r="H34" s="205"/>
      <c r="I34" s="205"/>
      <c r="J34" s="205"/>
      <c r="K34" s="205"/>
      <c r="L34" s="64"/>
    </row>
    <row r="35" spans="1:12" ht="15" customHeight="1" x14ac:dyDescent="0.35">
      <c r="A35" s="188"/>
      <c r="B35" s="240"/>
      <c r="C35" s="215"/>
      <c r="D35" s="216"/>
      <c r="E35" s="205"/>
      <c r="F35" s="205"/>
      <c r="G35" s="205"/>
      <c r="H35" s="205"/>
      <c r="I35" s="205"/>
      <c r="J35" s="205"/>
      <c r="K35" s="205"/>
      <c r="L35" s="64"/>
    </row>
    <row r="36" spans="1:12" ht="15" customHeight="1" x14ac:dyDescent="0.35">
      <c r="A36" s="188"/>
      <c r="B36" s="240"/>
      <c r="C36" s="215"/>
      <c r="D36" s="216"/>
      <c r="E36" s="205"/>
      <c r="F36" s="205"/>
      <c r="G36" s="205"/>
      <c r="H36" s="205"/>
      <c r="I36" s="205"/>
      <c r="J36" s="205"/>
      <c r="K36" s="205"/>
      <c r="L36" s="64"/>
    </row>
    <row r="37" spans="1:12" ht="15" customHeight="1" x14ac:dyDescent="0.35">
      <c r="A37" s="188"/>
      <c r="B37" s="240"/>
      <c r="C37" s="215"/>
      <c r="D37" s="216"/>
      <c r="E37" s="205"/>
      <c r="F37" s="205"/>
      <c r="G37" s="205"/>
      <c r="H37" s="205"/>
      <c r="I37" s="205"/>
      <c r="J37" s="205"/>
      <c r="K37" s="205"/>
      <c r="L37" s="64"/>
    </row>
    <row r="38" spans="1:12" ht="15" customHeight="1" x14ac:dyDescent="0.35">
      <c r="A38" s="188"/>
      <c r="B38" s="240"/>
      <c r="C38" s="215"/>
      <c r="D38" s="216"/>
      <c r="E38" s="205"/>
      <c r="F38" s="205"/>
      <c r="G38" s="205"/>
      <c r="H38" s="205"/>
      <c r="I38" s="205"/>
      <c r="J38" s="205"/>
      <c r="K38" s="205"/>
      <c r="L38" s="64"/>
    </row>
    <row r="39" spans="1:12" ht="15" customHeight="1" x14ac:dyDescent="0.35">
      <c r="A39" s="188"/>
      <c r="B39" s="240"/>
      <c r="C39" s="215"/>
      <c r="D39" s="216"/>
      <c r="E39" s="205"/>
      <c r="F39" s="205"/>
      <c r="G39" s="205"/>
      <c r="H39" s="205"/>
      <c r="I39" s="205"/>
      <c r="J39" s="205"/>
      <c r="K39" s="205"/>
      <c r="L39" s="64"/>
    </row>
    <row r="40" spans="1:12" ht="15" customHeight="1" x14ac:dyDescent="0.35">
      <c r="A40" s="188"/>
      <c r="B40" s="240"/>
      <c r="C40" s="217"/>
      <c r="D40" s="216"/>
      <c r="E40" s="205"/>
      <c r="F40" s="205"/>
      <c r="G40" s="205"/>
      <c r="H40" s="205"/>
      <c r="I40" s="205"/>
      <c r="J40" s="205"/>
      <c r="K40" s="205"/>
      <c r="L40" s="64"/>
    </row>
    <row r="41" spans="1:12" ht="15" customHeight="1" x14ac:dyDescent="0.35">
      <c r="A41" s="188"/>
      <c r="B41" s="240"/>
      <c r="C41" s="217"/>
      <c r="D41" s="216"/>
      <c r="E41" s="205"/>
      <c r="F41" s="205"/>
      <c r="G41" s="205"/>
      <c r="H41" s="205"/>
      <c r="I41" s="205"/>
      <c r="J41" s="205"/>
      <c r="K41" s="205"/>
      <c r="L41" s="64"/>
    </row>
    <row r="42" spans="1:12" ht="15" customHeight="1" x14ac:dyDescent="0.35">
      <c r="A42" s="188"/>
      <c r="B42" s="240"/>
      <c r="C42" s="215"/>
      <c r="D42" s="216"/>
      <c r="E42" s="205"/>
      <c r="F42" s="205"/>
      <c r="G42" s="205"/>
      <c r="H42" s="205"/>
      <c r="I42" s="205"/>
      <c r="J42" s="205"/>
      <c r="K42" s="205"/>
      <c r="L42" s="64"/>
    </row>
    <row r="43" spans="1:12" ht="15" customHeight="1" x14ac:dyDescent="0.35">
      <c r="A43" s="188"/>
      <c r="B43" s="240"/>
      <c r="C43" s="215"/>
      <c r="D43" s="216"/>
      <c r="E43" s="205"/>
      <c r="F43" s="205"/>
      <c r="G43" s="205"/>
      <c r="H43" s="205"/>
      <c r="I43" s="205"/>
      <c r="J43" s="205"/>
      <c r="K43" s="205"/>
      <c r="L43" s="64"/>
    </row>
    <row r="44" spans="1:12" ht="15" thickBot="1" x14ac:dyDescent="0.4">
      <c r="A44" s="188"/>
      <c r="B44" s="241"/>
      <c r="C44" s="218"/>
      <c r="D44" s="219"/>
      <c r="E44" s="205"/>
      <c r="F44" s="205"/>
      <c r="G44" s="205"/>
      <c r="H44" s="205"/>
      <c r="I44" s="205"/>
      <c r="J44" s="205"/>
      <c r="K44" s="205"/>
    </row>
    <row r="45" spans="1:12" x14ac:dyDescent="0.35">
      <c r="A45" s="188"/>
      <c r="B45" s="188"/>
      <c r="C45" s="187"/>
      <c r="D45" s="188"/>
      <c r="E45" s="187"/>
      <c r="F45" s="187"/>
      <c r="G45" s="188"/>
      <c r="H45" s="188"/>
      <c r="I45" s="188"/>
      <c r="J45" s="188"/>
      <c r="K45" s="188"/>
    </row>
    <row r="46" spans="1:12" x14ac:dyDescent="0.35">
      <c r="A46" s="188"/>
      <c r="B46" s="188"/>
      <c r="C46" s="187"/>
      <c r="D46" s="188"/>
      <c r="E46" s="187"/>
      <c r="F46" s="187"/>
      <c r="G46" s="188"/>
      <c r="H46" s="188"/>
      <c r="I46" s="188"/>
      <c r="J46" s="188"/>
      <c r="K46" s="188"/>
    </row>
    <row r="47" spans="1:12" x14ac:dyDescent="0.35">
      <c r="A47" s="188"/>
      <c r="B47" s="188"/>
      <c r="C47" s="187"/>
      <c r="D47" s="188"/>
      <c r="E47" s="187"/>
      <c r="F47" s="187"/>
      <c r="G47" s="188"/>
      <c r="H47" s="188"/>
      <c r="I47" s="188"/>
      <c r="J47" s="188"/>
      <c r="K47" s="188"/>
    </row>
  </sheetData>
  <sheetProtection sheet="1" objects="1" scenarios="1" insertRows="0" deleteRows="0"/>
  <mergeCells count="2">
    <mergeCell ref="B12:B27"/>
    <mergeCell ref="B30:B44"/>
  </mergeCells>
  <conditionalFormatting sqref="D1:D7 D48:D1048576">
    <cfRule type="cellIs" dxfId="41" priority="4" operator="equal">
      <formula>"û"</formula>
    </cfRule>
  </conditionalFormatting>
  <conditionalFormatting sqref="D8:D9 D29:D47">
    <cfRule type="cellIs" dxfId="40" priority="3" operator="equal">
      <formula>"û"</formula>
    </cfRule>
  </conditionalFormatting>
  <conditionalFormatting sqref="C29">
    <cfRule type="cellIs" dxfId="39" priority="2" operator="equal">
      <formula>"û"</formula>
    </cfRule>
  </conditionalFormatting>
  <conditionalFormatting sqref="D10">
    <cfRule type="cellIs" dxfId="38" priority="1" operator="equal">
      <formula>"û"</formula>
    </cfRule>
  </conditionalFormatting>
  <hyperlinks>
    <hyperlink ref="K12" r:id="rId1" xr:uid="{00000000-0004-0000-0A00-000000000000}"/>
    <hyperlink ref="B9" r:id="rId2"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FFB047"/>
  </sheetPr>
  <dimension ref="A2:L47"/>
  <sheetViews>
    <sheetView workbookViewId="0">
      <pane ySplit="2" topLeftCell="A3" activePane="bottomLeft" state="frozen"/>
      <selection pane="bottomLeft"/>
    </sheetView>
  </sheetViews>
  <sheetFormatPr defaultColWidth="9.08984375" defaultRowHeight="14.5" x14ac:dyDescent="0.35"/>
  <cols>
    <col min="1" max="1" width="4.54296875" style="43" customWidth="1"/>
    <col min="2" max="2" width="49.6328125" style="43" customWidth="1"/>
    <col min="3" max="3" width="28.36328125" style="44" customWidth="1"/>
    <col min="4" max="4" width="28.453125" style="43" customWidth="1"/>
    <col min="5" max="6" width="17.6328125" style="44" customWidth="1"/>
    <col min="7" max="9" width="17.6328125" style="43" customWidth="1"/>
    <col min="10" max="10" width="28.08984375" style="43" customWidth="1"/>
    <col min="11" max="11" width="29.54296875" style="43" customWidth="1"/>
    <col min="12" max="12" width="22.08984375" style="43" customWidth="1"/>
    <col min="13" max="16384" width="9.08984375" style="43"/>
  </cols>
  <sheetData>
    <row r="2" spans="1:11" ht="43.5" customHeight="1" x14ac:dyDescent="0.35">
      <c r="B2" s="45" t="s">
        <v>64</v>
      </c>
    </row>
    <row r="3" spans="1:11" ht="17" x14ac:dyDescent="0.4">
      <c r="B3" s="46" t="s">
        <v>26</v>
      </c>
    </row>
    <row r="4" spans="1:11" x14ac:dyDescent="0.35">
      <c r="B4" s="43" t="s">
        <v>65</v>
      </c>
    </row>
    <row r="5" spans="1:11" x14ac:dyDescent="0.35">
      <c r="B5" s="43" t="s">
        <v>24</v>
      </c>
    </row>
    <row r="7" spans="1:11" x14ac:dyDescent="0.35">
      <c r="B7" s="61" t="str">
        <f>CONCATENATE("If you prefer to be connected to all ",B2,", go back to 'Your Markets' and select 'Yes'")</f>
        <v>If you prefer to be connected to all Energy and Construction Markets (E&amp;C), go back to 'Your Markets' and select 'Yes'</v>
      </c>
    </row>
    <row r="8" spans="1:11" x14ac:dyDescent="0.35">
      <c r="A8" s="188"/>
      <c r="B8" s="190"/>
      <c r="C8" s="187"/>
      <c r="D8" s="188"/>
      <c r="E8" s="187"/>
      <c r="F8" s="187"/>
      <c r="G8" s="188"/>
      <c r="H8" s="188"/>
      <c r="I8" s="188"/>
      <c r="J8" s="188"/>
      <c r="K8" s="188"/>
    </row>
    <row r="9" spans="1:11" x14ac:dyDescent="0.35">
      <c r="A9" s="222"/>
      <c r="B9" s="220" t="s">
        <v>523</v>
      </c>
      <c r="C9" s="221"/>
      <c r="D9" s="222"/>
      <c r="E9" s="223"/>
      <c r="F9" s="223"/>
      <c r="G9" s="222"/>
      <c r="H9" s="222"/>
      <c r="I9" s="222"/>
      <c r="J9" s="222"/>
      <c r="K9" s="222"/>
    </row>
    <row r="10" spans="1:11" s="188" customFormat="1" ht="15" thickBot="1" x14ac:dyDescent="0.4">
      <c r="C10" s="187"/>
      <c r="E10" s="187"/>
      <c r="F10" s="187"/>
    </row>
    <row r="11" spans="1:11" ht="35" customHeight="1" x14ac:dyDescent="0.35">
      <c r="A11" s="188"/>
      <c r="B11" s="191" t="s">
        <v>51</v>
      </c>
      <c r="C11" s="192" t="s">
        <v>50</v>
      </c>
      <c r="D11" s="193" t="s">
        <v>54</v>
      </c>
      <c r="E11" s="193" t="s">
        <v>43</v>
      </c>
      <c r="F11" s="193" t="s">
        <v>145</v>
      </c>
      <c r="G11" s="193" t="s">
        <v>38</v>
      </c>
      <c r="H11" s="193" t="s">
        <v>39</v>
      </c>
      <c r="I11" s="193" t="s">
        <v>40</v>
      </c>
      <c r="J11" s="193" t="s">
        <v>41</v>
      </c>
      <c r="K11" s="194" t="s">
        <v>48</v>
      </c>
    </row>
    <row r="12" spans="1:11" ht="15" customHeight="1" x14ac:dyDescent="0.35">
      <c r="A12" s="188"/>
      <c r="B12" s="237" t="s">
        <v>522</v>
      </c>
      <c r="C12" s="195" t="s">
        <v>55</v>
      </c>
      <c r="D12" s="195" t="s">
        <v>42</v>
      </c>
      <c r="E12" s="196">
        <v>1234</v>
      </c>
      <c r="F12" s="196"/>
      <c r="G12" s="196" t="s">
        <v>56</v>
      </c>
      <c r="H12" s="196" t="s">
        <v>57</v>
      </c>
      <c r="I12" s="196">
        <v>123456</v>
      </c>
      <c r="J12" s="195" t="s">
        <v>520</v>
      </c>
      <c r="K12" s="197" t="s">
        <v>521</v>
      </c>
    </row>
    <row r="13" spans="1:11" ht="15" customHeight="1" x14ac:dyDescent="0.35">
      <c r="A13" s="188"/>
      <c r="B13" s="238"/>
      <c r="C13" s="206"/>
      <c r="D13" s="207"/>
      <c r="E13" s="208"/>
      <c r="F13" s="208"/>
      <c r="G13" s="208"/>
      <c r="H13" s="208"/>
      <c r="I13" s="208"/>
      <c r="J13" s="207"/>
      <c r="K13" s="209"/>
    </row>
    <row r="14" spans="1:11" ht="15" customHeight="1" x14ac:dyDescent="0.35">
      <c r="A14" s="188"/>
      <c r="B14" s="238"/>
      <c r="C14" s="206"/>
      <c r="D14" s="207"/>
      <c r="E14" s="208"/>
      <c r="F14" s="208"/>
      <c r="G14" s="208"/>
      <c r="H14" s="208"/>
      <c r="I14" s="208"/>
      <c r="J14" s="207"/>
      <c r="K14" s="209"/>
    </row>
    <row r="15" spans="1:11" ht="15" customHeight="1" x14ac:dyDescent="0.35">
      <c r="A15" s="188"/>
      <c r="B15" s="238"/>
      <c r="C15" s="206"/>
      <c r="D15" s="207"/>
      <c r="E15" s="208"/>
      <c r="F15" s="208"/>
      <c r="G15" s="208"/>
      <c r="H15" s="208"/>
      <c r="I15" s="208"/>
      <c r="J15" s="207"/>
      <c r="K15" s="209"/>
    </row>
    <row r="16" spans="1:11" ht="15" customHeight="1" x14ac:dyDescent="0.35">
      <c r="A16" s="188"/>
      <c r="B16" s="238"/>
      <c r="C16" s="206"/>
      <c r="D16" s="207"/>
      <c r="E16" s="208"/>
      <c r="F16" s="208"/>
      <c r="G16" s="208"/>
      <c r="H16" s="208"/>
      <c r="I16" s="208"/>
      <c r="J16" s="207"/>
      <c r="K16" s="209"/>
    </row>
    <row r="17" spans="1:12" ht="15" customHeight="1" x14ac:dyDescent="0.35">
      <c r="A17" s="188"/>
      <c r="B17" s="238"/>
      <c r="C17" s="206"/>
      <c r="D17" s="207"/>
      <c r="E17" s="208"/>
      <c r="F17" s="208"/>
      <c r="G17" s="208"/>
      <c r="H17" s="208"/>
      <c r="I17" s="208"/>
      <c r="J17" s="207"/>
      <c r="K17" s="209"/>
    </row>
    <row r="18" spans="1:12" ht="15" customHeight="1" x14ac:dyDescent="0.35">
      <c r="A18" s="188"/>
      <c r="B18" s="238"/>
      <c r="C18" s="206"/>
      <c r="D18" s="207"/>
      <c r="E18" s="208"/>
      <c r="F18" s="208"/>
      <c r="G18" s="208"/>
      <c r="H18" s="208"/>
      <c r="I18" s="208"/>
      <c r="J18" s="207"/>
      <c r="K18" s="209"/>
    </row>
    <row r="19" spans="1:12" ht="15" customHeight="1" x14ac:dyDescent="0.35">
      <c r="A19" s="188"/>
      <c r="B19" s="238"/>
      <c r="C19" s="206"/>
      <c r="D19" s="207"/>
      <c r="E19" s="208"/>
      <c r="F19" s="208"/>
      <c r="G19" s="208"/>
      <c r="H19" s="208"/>
      <c r="I19" s="208"/>
      <c r="J19" s="207"/>
      <c r="K19" s="209"/>
    </row>
    <row r="20" spans="1:12" ht="15" customHeight="1" x14ac:dyDescent="0.35">
      <c r="A20" s="188"/>
      <c r="B20" s="238"/>
      <c r="C20" s="206"/>
      <c r="D20" s="207"/>
      <c r="E20" s="208"/>
      <c r="F20" s="208"/>
      <c r="G20" s="208"/>
      <c r="H20" s="208"/>
      <c r="I20" s="208"/>
      <c r="J20" s="207"/>
      <c r="K20" s="209"/>
    </row>
    <row r="21" spans="1:12" ht="15" customHeight="1" x14ac:dyDescent="0.35">
      <c r="A21" s="188"/>
      <c r="B21" s="238"/>
      <c r="C21" s="206"/>
      <c r="D21" s="207"/>
      <c r="E21" s="208"/>
      <c r="F21" s="208"/>
      <c r="G21" s="208"/>
      <c r="H21" s="208"/>
      <c r="I21" s="208"/>
      <c r="J21" s="207"/>
      <c r="K21" s="209"/>
    </row>
    <row r="22" spans="1:12" ht="15" customHeight="1" x14ac:dyDescent="0.35">
      <c r="A22" s="188"/>
      <c r="B22" s="238"/>
      <c r="C22" s="206"/>
      <c r="D22" s="207"/>
      <c r="E22" s="208"/>
      <c r="F22" s="208"/>
      <c r="G22" s="208"/>
      <c r="H22" s="208"/>
      <c r="I22" s="208"/>
      <c r="J22" s="207"/>
      <c r="K22" s="209"/>
    </row>
    <row r="23" spans="1:12" ht="15" customHeight="1" x14ac:dyDescent="0.35">
      <c r="A23" s="188"/>
      <c r="B23" s="238"/>
      <c r="C23" s="206"/>
      <c r="D23" s="207"/>
      <c r="E23" s="208"/>
      <c r="F23" s="208"/>
      <c r="G23" s="208"/>
      <c r="H23" s="208"/>
      <c r="I23" s="208"/>
      <c r="J23" s="207"/>
      <c r="K23" s="209"/>
    </row>
    <row r="24" spans="1:12" ht="15" customHeight="1" x14ac:dyDescent="0.35">
      <c r="A24" s="188"/>
      <c r="B24" s="238"/>
      <c r="C24" s="207"/>
      <c r="D24" s="207"/>
      <c r="E24" s="208"/>
      <c r="F24" s="208"/>
      <c r="G24" s="208"/>
      <c r="H24" s="208"/>
      <c r="I24" s="208"/>
      <c r="J24" s="207"/>
      <c r="K24" s="209"/>
    </row>
    <row r="25" spans="1:12" ht="15" customHeight="1" x14ac:dyDescent="0.35">
      <c r="A25" s="188"/>
      <c r="B25" s="238"/>
      <c r="C25" s="207"/>
      <c r="D25" s="207"/>
      <c r="E25" s="208"/>
      <c r="F25" s="208"/>
      <c r="G25" s="208"/>
      <c r="H25" s="208"/>
      <c r="I25" s="208"/>
      <c r="J25" s="207"/>
      <c r="K25" s="209"/>
    </row>
    <row r="26" spans="1:12" ht="15" customHeight="1" x14ac:dyDescent="0.35">
      <c r="A26" s="188"/>
      <c r="B26" s="238"/>
      <c r="C26" s="207"/>
      <c r="D26" s="207"/>
      <c r="E26" s="208"/>
      <c r="F26" s="208"/>
      <c r="G26" s="208"/>
      <c r="H26" s="208"/>
      <c r="I26" s="208"/>
      <c r="J26" s="207"/>
      <c r="K26" s="209"/>
    </row>
    <row r="27" spans="1:12" ht="15" thickBot="1" x14ac:dyDescent="0.4">
      <c r="A27" s="188"/>
      <c r="B27" s="239"/>
      <c r="C27" s="210"/>
      <c r="D27" s="210"/>
      <c r="E27" s="211"/>
      <c r="F27" s="211"/>
      <c r="G27" s="211"/>
      <c r="H27" s="211"/>
      <c r="I27" s="211"/>
      <c r="J27" s="210"/>
      <c r="K27" s="212"/>
    </row>
    <row r="28" spans="1:12" s="62" customFormat="1" ht="35.15" customHeight="1" thickBot="1" x14ac:dyDescent="0.4">
      <c r="A28" s="188"/>
      <c r="B28" s="198"/>
      <c r="C28" s="199"/>
      <c r="D28" s="199"/>
      <c r="E28" s="199"/>
      <c r="F28" s="199"/>
      <c r="G28" s="199"/>
      <c r="H28" s="199"/>
      <c r="I28" s="199"/>
      <c r="J28" s="199"/>
      <c r="K28" s="199"/>
      <c r="L28" s="63"/>
    </row>
    <row r="29" spans="1:12" ht="35" customHeight="1" x14ac:dyDescent="0.35">
      <c r="A29" s="204"/>
      <c r="B29" s="200" t="s">
        <v>52</v>
      </c>
      <c r="C29" s="201" t="s">
        <v>50</v>
      </c>
      <c r="D29" s="202" t="s">
        <v>49</v>
      </c>
      <c r="E29" s="203"/>
      <c r="F29" s="203"/>
      <c r="G29" s="203"/>
      <c r="H29" s="203"/>
      <c r="I29" s="203"/>
      <c r="J29" s="203"/>
      <c r="K29" s="203"/>
      <c r="L29" s="64"/>
    </row>
    <row r="30" spans="1:12" ht="15" customHeight="1" x14ac:dyDescent="0.35">
      <c r="A30" s="188"/>
      <c r="B30" s="240" t="s">
        <v>53</v>
      </c>
      <c r="C30" s="213"/>
      <c r="D30" s="214"/>
      <c r="E30" s="205"/>
      <c r="F30" s="205"/>
      <c r="G30" s="205"/>
      <c r="H30" s="205"/>
      <c r="I30" s="205"/>
      <c r="J30" s="205"/>
      <c r="K30" s="205"/>
      <c r="L30" s="64"/>
    </row>
    <row r="31" spans="1:12" ht="15" customHeight="1" x14ac:dyDescent="0.35">
      <c r="A31" s="188"/>
      <c r="B31" s="240"/>
      <c r="C31" s="215"/>
      <c r="D31" s="216"/>
      <c r="E31" s="205"/>
      <c r="F31" s="205"/>
      <c r="G31" s="205"/>
      <c r="H31" s="205"/>
      <c r="I31" s="205"/>
      <c r="J31" s="205"/>
      <c r="K31" s="205"/>
      <c r="L31" s="64"/>
    </row>
    <row r="32" spans="1:12" ht="15" customHeight="1" x14ac:dyDescent="0.35">
      <c r="A32" s="188"/>
      <c r="B32" s="240"/>
      <c r="C32" s="215"/>
      <c r="D32" s="216"/>
      <c r="E32" s="205"/>
      <c r="F32" s="205"/>
      <c r="G32" s="205"/>
      <c r="H32" s="205"/>
      <c r="I32" s="205"/>
      <c r="J32" s="205"/>
      <c r="K32" s="205"/>
      <c r="L32" s="64"/>
    </row>
    <row r="33" spans="1:12" ht="15" customHeight="1" x14ac:dyDescent="0.35">
      <c r="A33" s="188"/>
      <c r="B33" s="240"/>
      <c r="C33" s="215"/>
      <c r="D33" s="216"/>
      <c r="E33" s="205"/>
      <c r="F33" s="205"/>
      <c r="G33" s="205"/>
      <c r="H33" s="205"/>
      <c r="I33" s="205"/>
      <c r="J33" s="205"/>
      <c r="K33" s="205"/>
      <c r="L33" s="64"/>
    </row>
    <row r="34" spans="1:12" ht="15" customHeight="1" x14ac:dyDescent="0.35">
      <c r="A34" s="188"/>
      <c r="B34" s="240"/>
      <c r="C34" s="215"/>
      <c r="D34" s="216"/>
      <c r="E34" s="205"/>
      <c r="F34" s="205"/>
      <c r="G34" s="205"/>
      <c r="H34" s="205"/>
      <c r="I34" s="205"/>
      <c r="J34" s="205"/>
      <c r="K34" s="205"/>
      <c r="L34" s="64"/>
    </row>
    <row r="35" spans="1:12" ht="15" customHeight="1" x14ac:dyDescent="0.35">
      <c r="A35" s="188"/>
      <c r="B35" s="240"/>
      <c r="C35" s="215"/>
      <c r="D35" s="216"/>
      <c r="E35" s="205"/>
      <c r="F35" s="205"/>
      <c r="G35" s="205"/>
      <c r="H35" s="205"/>
      <c r="I35" s="205"/>
      <c r="J35" s="205"/>
      <c r="K35" s="205"/>
      <c r="L35" s="64"/>
    </row>
    <row r="36" spans="1:12" ht="15" customHeight="1" x14ac:dyDescent="0.35">
      <c r="A36" s="188"/>
      <c r="B36" s="240"/>
      <c r="C36" s="215"/>
      <c r="D36" s="216"/>
      <c r="E36" s="205"/>
      <c r="F36" s="205"/>
      <c r="G36" s="205"/>
      <c r="H36" s="205"/>
      <c r="I36" s="205"/>
      <c r="J36" s="205"/>
      <c r="K36" s="205"/>
      <c r="L36" s="64"/>
    </row>
    <row r="37" spans="1:12" ht="15" customHeight="1" x14ac:dyDescent="0.35">
      <c r="A37" s="188"/>
      <c r="B37" s="240"/>
      <c r="C37" s="215"/>
      <c r="D37" s="216"/>
      <c r="E37" s="205"/>
      <c r="F37" s="205"/>
      <c r="G37" s="205"/>
      <c r="H37" s="205"/>
      <c r="I37" s="205"/>
      <c r="J37" s="205"/>
      <c r="K37" s="205"/>
      <c r="L37" s="64"/>
    </row>
    <row r="38" spans="1:12" ht="15" customHeight="1" x14ac:dyDescent="0.35">
      <c r="A38" s="188"/>
      <c r="B38" s="240"/>
      <c r="C38" s="215"/>
      <c r="D38" s="216"/>
      <c r="E38" s="205"/>
      <c r="F38" s="205"/>
      <c r="G38" s="205"/>
      <c r="H38" s="205"/>
      <c r="I38" s="205"/>
      <c r="J38" s="205"/>
      <c r="K38" s="205"/>
      <c r="L38" s="64"/>
    </row>
    <row r="39" spans="1:12" ht="15" customHeight="1" x14ac:dyDescent="0.35">
      <c r="A39" s="188"/>
      <c r="B39" s="240"/>
      <c r="C39" s="215"/>
      <c r="D39" s="216"/>
      <c r="E39" s="205"/>
      <c r="F39" s="205"/>
      <c r="G39" s="205"/>
      <c r="H39" s="205"/>
      <c r="I39" s="205"/>
      <c r="J39" s="205"/>
      <c r="K39" s="205"/>
      <c r="L39" s="64"/>
    </row>
    <row r="40" spans="1:12" ht="15" customHeight="1" x14ac:dyDescent="0.35">
      <c r="A40" s="188"/>
      <c r="B40" s="240"/>
      <c r="C40" s="217"/>
      <c r="D40" s="216"/>
      <c r="E40" s="205"/>
      <c r="F40" s="205"/>
      <c r="G40" s="205"/>
      <c r="H40" s="205"/>
      <c r="I40" s="205"/>
      <c r="J40" s="205"/>
      <c r="K40" s="205"/>
      <c r="L40" s="64"/>
    </row>
    <row r="41" spans="1:12" ht="15" customHeight="1" x14ac:dyDescent="0.35">
      <c r="A41" s="188"/>
      <c r="B41" s="240"/>
      <c r="C41" s="217"/>
      <c r="D41" s="216"/>
      <c r="E41" s="205"/>
      <c r="F41" s="205"/>
      <c r="G41" s="205"/>
      <c r="H41" s="205"/>
      <c r="I41" s="205"/>
      <c r="J41" s="205"/>
      <c r="K41" s="205"/>
      <c r="L41" s="64"/>
    </row>
    <row r="42" spans="1:12" ht="15" customHeight="1" x14ac:dyDescent="0.35">
      <c r="A42" s="188"/>
      <c r="B42" s="240"/>
      <c r="C42" s="215"/>
      <c r="D42" s="216"/>
      <c r="E42" s="205"/>
      <c r="F42" s="205"/>
      <c r="G42" s="205"/>
      <c r="H42" s="205"/>
      <c r="I42" s="205"/>
      <c r="J42" s="205"/>
      <c r="K42" s="205"/>
      <c r="L42" s="64"/>
    </row>
    <row r="43" spans="1:12" ht="15" customHeight="1" x14ac:dyDescent="0.35">
      <c r="A43" s="188"/>
      <c r="B43" s="240"/>
      <c r="C43" s="215"/>
      <c r="D43" s="216"/>
      <c r="E43" s="205"/>
      <c r="F43" s="205"/>
      <c r="G43" s="205"/>
      <c r="H43" s="205"/>
      <c r="I43" s="205"/>
      <c r="J43" s="205"/>
      <c r="K43" s="205"/>
      <c r="L43" s="64"/>
    </row>
    <row r="44" spans="1:12" ht="15" thickBot="1" x14ac:dyDescent="0.4">
      <c r="A44" s="188"/>
      <c r="B44" s="241"/>
      <c r="C44" s="218"/>
      <c r="D44" s="219"/>
      <c r="E44" s="205"/>
      <c r="F44" s="205"/>
      <c r="G44" s="205"/>
      <c r="H44" s="205"/>
      <c r="I44" s="205"/>
      <c r="J44" s="205"/>
      <c r="K44" s="205"/>
    </row>
    <row r="45" spans="1:12" x14ac:dyDescent="0.35">
      <c r="A45" s="188"/>
      <c r="B45" s="188"/>
      <c r="C45" s="187"/>
      <c r="D45" s="188"/>
      <c r="E45" s="187"/>
      <c r="F45" s="187"/>
      <c r="G45" s="188"/>
      <c r="H45" s="188"/>
      <c r="I45" s="188"/>
      <c r="J45" s="188"/>
      <c r="K45" s="188"/>
    </row>
    <row r="46" spans="1:12" x14ac:dyDescent="0.35">
      <c r="A46" s="188"/>
      <c r="B46" s="188"/>
      <c r="C46" s="187"/>
      <c r="D46" s="188"/>
      <c r="E46" s="187"/>
      <c r="F46" s="187"/>
      <c r="G46" s="188"/>
      <c r="H46" s="188"/>
      <c r="I46" s="188"/>
      <c r="J46" s="188"/>
      <c r="K46" s="188"/>
    </row>
    <row r="47" spans="1:12" x14ac:dyDescent="0.35">
      <c r="A47" s="188"/>
      <c r="B47" s="188"/>
      <c r="C47" s="187"/>
      <c r="D47" s="188"/>
      <c r="E47" s="187"/>
      <c r="F47" s="187"/>
      <c r="G47" s="188"/>
      <c r="H47" s="188"/>
      <c r="I47" s="188"/>
      <c r="J47" s="188"/>
      <c r="K47" s="188"/>
    </row>
  </sheetData>
  <sheetProtection sheet="1" objects="1" scenarios="1" insertRows="0" deleteRows="0"/>
  <mergeCells count="2">
    <mergeCell ref="B12:B27"/>
    <mergeCell ref="B30:B44"/>
  </mergeCells>
  <conditionalFormatting sqref="D1:D7 D48:D1048576">
    <cfRule type="cellIs" dxfId="37" priority="4" operator="equal">
      <formula>"û"</formula>
    </cfRule>
  </conditionalFormatting>
  <conditionalFormatting sqref="D8:D9 D29:D47">
    <cfRule type="cellIs" dxfId="36" priority="3" operator="equal">
      <formula>"û"</formula>
    </cfRule>
  </conditionalFormatting>
  <conditionalFormatting sqref="C29">
    <cfRule type="cellIs" dxfId="35" priority="2" operator="equal">
      <formula>"û"</formula>
    </cfRule>
  </conditionalFormatting>
  <conditionalFormatting sqref="D10">
    <cfRule type="cellIs" dxfId="34" priority="1" operator="equal">
      <formula>"û"</formula>
    </cfRule>
  </conditionalFormatting>
  <hyperlinks>
    <hyperlink ref="K12" r:id="rId1" xr:uid="{00000000-0004-0000-0B00-000000000000}"/>
    <hyperlink ref="B9" r:id="rId2" xr:uid="{00000000-0004-0000-0B00-000001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FFB047"/>
  </sheetPr>
  <dimension ref="A2:L47"/>
  <sheetViews>
    <sheetView workbookViewId="0">
      <pane ySplit="2" topLeftCell="A3" activePane="bottomLeft" state="frozen"/>
      <selection pane="bottomLeft"/>
    </sheetView>
  </sheetViews>
  <sheetFormatPr defaultColWidth="9.08984375" defaultRowHeight="14.5" x14ac:dyDescent="0.35"/>
  <cols>
    <col min="1" max="1" width="4.54296875" style="43" customWidth="1"/>
    <col min="2" max="2" width="49.6328125" style="43" customWidth="1"/>
    <col min="3" max="3" width="28.36328125" style="44" customWidth="1"/>
    <col min="4" max="4" width="28.453125" style="43" customWidth="1"/>
    <col min="5" max="6" width="17.6328125" style="44" customWidth="1"/>
    <col min="7" max="9" width="17.6328125" style="43" customWidth="1"/>
    <col min="10" max="10" width="28.08984375" style="43" customWidth="1"/>
    <col min="11" max="11" width="29.54296875" style="43" customWidth="1"/>
    <col min="12" max="12" width="22.08984375" style="43" customWidth="1"/>
    <col min="13" max="16384" width="9.08984375" style="43"/>
  </cols>
  <sheetData>
    <row r="2" spans="1:11" ht="43.5" customHeight="1" x14ac:dyDescent="0.35">
      <c r="B2" s="45" t="s">
        <v>59</v>
      </c>
    </row>
    <row r="3" spans="1:11" ht="17" x14ac:dyDescent="0.4">
      <c r="B3" s="46" t="s">
        <v>26</v>
      </c>
    </row>
    <row r="4" spans="1:11" x14ac:dyDescent="0.35">
      <c r="B4" s="43" t="s">
        <v>58</v>
      </c>
    </row>
    <row r="5" spans="1:11" x14ac:dyDescent="0.35">
      <c r="B5" s="43" t="s">
        <v>24</v>
      </c>
    </row>
    <row r="7" spans="1:11" x14ac:dyDescent="0.35">
      <c r="B7" s="61" t="str">
        <f>CONCATENATE("If you prefer to be connected to all ",B2,", go back to 'Your Markets' and select 'Yes'")</f>
        <v>If you prefer to be connected to all Financial and Professional Lines Markets (FPL), go back to 'Your Markets' and select 'Yes'</v>
      </c>
    </row>
    <row r="8" spans="1:11" x14ac:dyDescent="0.35">
      <c r="A8" s="188"/>
      <c r="B8" s="190"/>
      <c r="C8" s="187"/>
      <c r="D8" s="188"/>
      <c r="E8" s="187"/>
      <c r="F8" s="187"/>
      <c r="G8" s="188"/>
      <c r="H8" s="188"/>
      <c r="I8" s="188"/>
      <c r="J8" s="188"/>
      <c r="K8" s="188"/>
    </row>
    <row r="9" spans="1:11" x14ac:dyDescent="0.35">
      <c r="A9" s="222"/>
      <c r="B9" s="220" t="s">
        <v>523</v>
      </c>
      <c r="C9" s="221"/>
      <c r="D9" s="222"/>
      <c r="E9" s="223"/>
      <c r="F9" s="223"/>
      <c r="G9" s="222"/>
      <c r="H9" s="222"/>
      <c r="I9" s="222"/>
      <c r="J9" s="222"/>
      <c r="K9" s="222"/>
    </row>
    <row r="10" spans="1:11" s="188" customFormat="1" ht="15" thickBot="1" x14ac:dyDescent="0.4">
      <c r="C10" s="187"/>
      <c r="E10" s="187"/>
      <c r="F10" s="187"/>
    </row>
    <row r="11" spans="1:11" ht="35" customHeight="1" x14ac:dyDescent="0.35">
      <c r="A11" s="188"/>
      <c r="B11" s="191" t="s">
        <v>51</v>
      </c>
      <c r="C11" s="192" t="s">
        <v>50</v>
      </c>
      <c r="D11" s="193" t="s">
        <v>54</v>
      </c>
      <c r="E11" s="193" t="s">
        <v>43</v>
      </c>
      <c r="F11" s="193" t="s">
        <v>145</v>
      </c>
      <c r="G11" s="193" t="s">
        <v>38</v>
      </c>
      <c r="H11" s="193" t="s">
        <v>39</v>
      </c>
      <c r="I11" s="193" t="s">
        <v>40</v>
      </c>
      <c r="J11" s="193" t="s">
        <v>41</v>
      </c>
      <c r="K11" s="194" t="s">
        <v>48</v>
      </c>
    </row>
    <row r="12" spans="1:11" ht="15" customHeight="1" x14ac:dyDescent="0.35">
      <c r="A12" s="188"/>
      <c r="B12" s="237" t="s">
        <v>522</v>
      </c>
      <c r="C12" s="195" t="s">
        <v>55</v>
      </c>
      <c r="D12" s="195" t="s">
        <v>42</v>
      </c>
      <c r="E12" s="196">
        <v>1234</v>
      </c>
      <c r="F12" s="196"/>
      <c r="G12" s="196" t="s">
        <v>56</v>
      </c>
      <c r="H12" s="196" t="s">
        <v>57</v>
      </c>
      <c r="I12" s="196">
        <v>123456</v>
      </c>
      <c r="J12" s="195" t="s">
        <v>520</v>
      </c>
      <c r="K12" s="197" t="s">
        <v>521</v>
      </c>
    </row>
    <row r="13" spans="1:11" ht="15" customHeight="1" x14ac:dyDescent="0.35">
      <c r="A13" s="188"/>
      <c r="B13" s="238"/>
      <c r="C13" s="206"/>
      <c r="D13" s="207"/>
      <c r="E13" s="208"/>
      <c r="F13" s="208"/>
      <c r="G13" s="208"/>
      <c r="H13" s="208"/>
      <c r="I13" s="208"/>
      <c r="J13" s="207"/>
      <c r="K13" s="209"/>
    </row>
    <row r="14" spans="1:11" ht="15" customHeight="1" x14ac:dyDescent="0.35">
      <c r="A14" s="188"/>
      <c r="B14" s="238"/>
      <c r="C14" s="206"/>
      <c r="D14" s="207"/>
      <c r="E14" s="208"/>
      <c r="F14" s="208"/>
      <c r="G14" s="208"/>
      <c r="H14" s="208"/>
      <c r="I14" s="208"/>
      <c r="J14" s="207"/>
      <c r="K14" s="209"/>
    </row>
    <row r="15" spans="1:11" ht="15" customHeight="1" x14ac:dyDescent="0.35">
      <c r="A15" s="188"/>
      <c r="B15" s="238"/>
      <c r="C15" s="206"/>
      <c r="D15" s="207"/>
      <c r="E15" s="208"/>
      <c r="F15" s="208"/>
      <c r="G15" s="208"/>
      <c r="H15" s="208"/>
      <c r="I15" s="208"/>
      <c r="J15" s="207"/>
      <c r="K15" s="209"/>
    </row>
    <row r="16" spans="1:11" ht="15" customHeight="1" x14ac:dyDescent="0.35">
      <c r="A16" s="188"/>
      <c r="B16" s="238"/>
      <c r="C16" s="206"/>
      <c r="D16" s="207"/>
      <c r="E16" s="208"/>
      <c r="F16" s="208"/>
      <c r="G16" s="208"/>
      <c r="H16" s="208"/>
      <c r="I16" s="208"/>
      <c r="J16" s="207"/>
      <c r="K16" s="209"/>
    </row>
    <row r="17" spans="1:12" ht="15" customHeight="1" x14ac:dyDescent="0.35">
      <c r="A17" s="188"/>
      <c r="B17" s="238"/>
      <c r="C17" s="206"/>
      <c r="D17" s="207"/>
      <c r="E17" s="208"/>
      <c r="F17" s="208"/>
      <c r="G17" s="208"/>
      <c r="H17" s="208"/>
      <c r="I17" s="208"/>
      <c r="J17" s="207"/>
      <c r="K17" s="209"/>
    </row>
    <row r="18" spans="1:12" ht="15" customHeight="1" x14ac:dyDescent="0.35">
      <c r="A18" s="188"/>
      <c r="B18" s="238"/>
      <c r="C18" s="206"/>
      <c r="D18" s="207"/>
      <c r="E18" s="208"/>
      <c r="F18" s="208"/>
      <c r="G18" s="208"/>
      <c r="H18" s="208"/>
      <c r="I18" s="208"/>
      <c r="J18" s="207"/>
      <c r="K18" s="209"/>
    </row>
    <row r="19" spans="1:12" ht="15" customHeight="1" x14ac:dyDescent="0.35">
      <c r="A19" s="188"/>
      <c r="B19" s="238"/>
      <c r="C19" s="206"/>
      <c r="D19" s="207"/>
      <c r="E19" s="208"/>
      <c r="F19" s="208"/>
      <c r="G19" s="208"/>
      <c r="H19" s="208"/>
      <c r="I19" s="208"/>
      <c r="J19" s="207"/>
      <c r="K19" s="209"/>
    </row>
    <row r="20" spans="1:12" ht="15" customHeight="1" x14ac:dyDescent="0.35">
      <c r="A20" s="188"/>
      <c r="B20" s="238"/>
      <c r="C20" s="206"/>
      <c r="D20" s="207"/>
      <c r="E20" s="208"/>
      <c r="F20" s="208"/>
      <c r="G20" s="208"/>
      <c r="H20" s="208"/>
      <c r="I20" s="208"/>
      <c r="J20" s="207"/>
      <c r="K20" s="209"/>
    </row>
    <row r="21" spans="1:12" ht="15" customHeight="1" x14ac:dyDescent="0.35">
      <c r="A21" s="188"/>
      <c r="B21" s="238"/>
      <c r="C21" s="206"/>
      <c r="D21" s="207"/>
      <c r="E21" s="208"/>
      <c r="F21" s="208"/>
      <c r="G21" s="208"/>
      <c r="H21" s="208"/>
      <c r="I21" s="208"/>
      <c r="J21" s="207"/>
      <c r="K21" s="209"/>
    </row>
    <row r="22" spans="1:12" ht="15" customHeight="1" x14ac:dyDescent="0.35">
      <c r="A22" s="188"/>
      <c r="B22" s="238"/>
      <c r="C22" s="206"/>
      <c r="D22" s="207"/>
      <c r="E22" s="208"/>
      <c r="F22" s="208"/>
      <c r="G22" s="208"/>
      <c r="H22" s="208"/>
      <c r="I22" s="208"/>
      <c r="J22" s="207"/>
      <c r="K22" s="209"/>
    </row>
    <row r="23" spans="1:12" ht="15" customHeight="1" x14ac:dyDescent="0.35">
      <c r="A23" s="188"/>
      <c r="B23" s="238"/>
      <c r="C23" s="206"/>
      <c r="D23" s="207"/>
      <c r="E23" s="208"/>
      <c r="F23" s="208"/>
      <c r="G23" s="208"/>
      <c r="H23" s="208"/>
      <c r="I23" s="208"/>
      <c r="J23" s="207"/>
      <c r="K23" s="209"/>
    </row>
    <row r="24" spans="1:12" ht="15" customHeight="1" x14ac:dyDescent="0.35">
      <c r="A24" s="188"/>
      <c r="B24" s="238"/>
      <c r="C24" s="207"/>
      <c r="D24" s="207"/>
      <c r="E24" s="208"/>
      <c r="F24" s="208"/>
      <c r="G24" s="208"/>
      <c r="H24" s="208"/>
      <c r="I24" s="208"/>
      <c r="J24" s="207"/>
      <c r="K24" s="209"/>
    </row>
    <row r="25" spans="1:12" ht="15" customHeight="1" x14ac:dyDescent="0.35">
      <c r="A25" s="188"/>
      <c r="B25" s="238"/>
      <c r="C25" s="207"/>
      <c r="D25" s="207"/>
      <c r="E25" s="208"/>
      <c r="F25" s="208"/>
      <c r="G25" s="208"/>
      <c r="H25" s="208"/>
      <c r="I25" s="208"/>
      <c r="J25" s="207"/>
      <c r="K25" s="209"/>
    </row>
    <row r="26" spans="1:12" ht="15" customHeight="1" x14ac:dyDescent="0.35">
      <c r="A26" s="188"/>
      <c r="B26" s="238"/>
      <c r="C26" s="207"/>
      <c r="D26" s="207"/>
      <c r="E26" s="208"/>
      <c r="F26" s="208"/>
      <c r="G26" s="208"/>
      <c r="H26" s="208"/>
      <c r="I26" s="208"/>
      <c r="J26" s="207"/>
      <c r="K26" s="209"/>
    </row>
    <row r="27" spans="1:12" ht="15" thickBot="1" x14ac:dyDescent="0.4">
      <c r="A27" s="188"/>
      <c r="B27" s="239"/>
      <c r="C27" s="210"/>
      <c r="D27" s="210"/>
      <c r="E27" s="211"/>
      <c r="F27" s="211"/>
      <c r="G27" s="211"/>
      <c r="H27" s="211"/>
      <c r="I27" s="211"/>
      <c r="J27" s="210"/>
      <c r="K27" s="212"/>
    </row>
    <row r="28" spans="1:12" s="62" customFormat="1" ht="35.15" customHeight="1" thickBot="1" x14ac:dyDescent="0.4">
      <c r="A28" s="188"/>
      <c r="B28" s="198"/>
      <c r="C28" s="199"/>
      <c r="D28" s="199"/>
      <c r="E28" s="199"/>
      <c r="F28" s="199"/>
      <c r="G28" s="199"/>
      <c r="H28" s="199"/>
      <c r="I28" s="199"/>
      <c r="J28" s="199"/>
      <c r="K28" s="199"/>
      <c r="L28" s="63"/>
    </row>
    <row r="29" spans="1:12" ht="35" customHeight="1" x14ac:dyDescent="0.35">
      <c r="A29" s="204"/>
      <c r="B29" s="200" t="s">
        <v>52</v>
      </c>
      <c r="C29" s="201" t="s">
        <v>50</v>
      </c>
      <c r="D29" s="202" t="s">
        <v>49</v>
      </c>
      <c r="E29" s="203"/>
      <c r="F29" s="203"/>
      <c r="G29" s="203"/>
      <c r="H29" s="203"/>
      <c r="I29" s="203"/>
      <c r="J29" s="203"/>
      <c r="K29" s="203"/>
      <c r="L29" s="64"/>
    </row>
    <row r="30" spans="1:12" ht="15" customHeight="1" x14ac:dyDescent="0.35">
      <c r="A30" s="188"/>
      <c r="B30" s="240" t="s">
        <v>53</v>
      </c>
      <c r="C30" s="213"/>
      <c r="D30" s="214"/>
      <c r="E30" s="205"/>
      <c r="F30" s="205"/>
      <c r="G30" s="205"/>
      <c r="H30" s="205"/>
      <c r="I30" s="205"/>
      <c r="J30" s="205"/>
      <c r="K30" s="205"/>
      <c r="L30" s="64"/>
    </row>
    <row r="31" spans="1:12" ht="15" customHeight="1" x14ac:dyDescent="0.35">
      <c r="A31" s="188"/>
      <c r="B31" s="240"/>
      <c r="C31" s="215"/>
      <c r="D31" s="216"/>
      <c r="E31" s="205"/>
      <c r="F31" s="205"/>
      <c r="G31" s="205"/>
      <c r="H31" s="205"/>
      <c r="I31" s="205"/>
      <c r="J31" s="205"/>
      <c r="K31" s="205"/>
      <c r="L31" s="64"/>
    </row>
    <row r="32" spans="1:12" ht="15" customHeight="1" x14ac:dyDescent="0.35">
      <c r="A32" s="188"/>
      <c r="B32" s="240"/>
      <c r="C32" s="215"/>
      <c r="D32" s="216"/>
      <c r="E32" s="205"/>
      <c r="F32" s="205"/>
      <c r="G32" s="205"/>
      <c r="H32" s="205"/>
      <c r="I32" s="205"/>
      <c r="J32" s="205"/>
      <c r="K32" s="205"/>
      <c r="L32" s="64"/>
    </row>
    <row r="33" spans="1:12" ht="15" customHeight="1" x14ac:dyDescent="0.35">
      <c r="A33" s="188"/>
      <c r="B33" s="240"/>
      <c r="C33" s="215"/>
      <c r="D33" s="216"/>
      <c r="E33" s="205"/>
      <c r="F33" s="205"/>
      <c r="G33" s="205"/>
      <c r="H33" s="205"/>
      <c r="I33" s="205"/>
      <c r="J33" s="205"/>
      <c r="K33" s="205"/>
      <c r="L33" s="64"/>
    </row>
    <row r="34" spans="1:12" ht="15" customHeight="1" x14ac:dyDescent="0.35">
      <c r="A34" s="188"/>
      <c r="B34" s="240"/>
      <c r="C34" s="215"/>
      <c r="D34" s="216"/>
      <c r="E34" s="205"/>
      <c r="F34" s="205"/>
      <c r="G34" s="205"/>
      <c r="H34" s="205"/>
      <c r="I34" s="205"/>
      <c r="J34" s="205"/>
      <c r="K34" s="205"/>
      <c r="L34" s="64"/>
    </row>
    <row r="35" spans="1:12" ht="15" customHeight="1" x14ac:dyDescent="0.35">
      <c r="A35" s="188"/>
      <c r="B35" s="240"/>
      <c r="C35" s="215"/>
      <c r="D35" s="216"/>
      <c r="E35" s="205"/>
      <c r="F35" s="205"/>
      <c r="G35" s="205"/>
      <c r="H35" s="205"/>
      <c r="I35" s="205"/>
      <c r="J35" s="205"/>
      <c r="K35" s="205"/>
      <c r="L35" s="64"/>
    </row>
    <row r="36" spans="1:12" ht="15" customHeight="1" x14ac:dyDescent="0.35">
      <c r="A36" s="188"/>
      <c r="B36" s="240"/>
      <c r="C36" s="215"/>
      <c r="D36" s="216"/>
      <c r="E36" s="205"/>
      <c r="F36" s="205"/>
      <c r="G36" s="205"/>
      <c r="H36" s="205"/>
      <c r="I36" s="205"/>
      <c r="J36" s="205"/>
      <c r="K36" s="205"/>
      <c r="L36" s="64"/>
    </row>
    <row r="37" spans="1:12" ht="15" customHeight="1" x14ac:dyDescent="0.35">
      <c r="A37" s="188"/>
      <c r="B37" s="240"/>
      <c r="C37" s="215"/>
      <c r="D37" s="216"/>
      <c r="E37" s="205"/>
      <c r="F37" s="205"/>
      <c r="G37" s="205"/>
      <c r="H37" s="205"/>
      <c r="I37" s="205"/>
      <c r="J37" s="205"/>
      <c r="K37" s="205"/>
      <c r="L37" s="64"/>
    </row>
    <row r="38" spans="1:12" ht="15" customHeight="1" x14ac:dyDescent="0.35">
      <c r="A38" s="188"/>
      <c r="B38" s="240"/>
      <c r="C38" s="215"/>
      <c r="D38" s="216"/>
      <c r="E38" s="205"/>
      <c r="F38" s="205"/>
      <c r="G38" s="205"/>
      <c r="H38" s="205"/>
      <c r="I38" s="205"/>
      <c r="J38" s="205"/>
      <c r="K38" s="205"/>
      <c r="L38" s="64"/>
    </row>
    <row r="39" spans="1:12" ht="15" customHeight="1" x14ac:dyDescent="0.35">
      <c r="A39" s="188"/>
      <c r="B39" s="240"/>
      <c r="C39" s="215"/>
      <c r="D39" s="216"/>
      <c r="E39" s="205"/>
      <c r="F39" s="205"/>
      <c r="G39" s="205"/>
      <c r="H39" s="205"/>
      <c r="I39" s="205"/>
      <c r="J39" s="205"/>
      <c r="K39" s="205"/>
      <c r="L39" s="64"/>
    </row>
    <row r="40" spans="1:12" ht="15" customHeight="1" x14ac:dyDescent="0.35">
      <c r="A40" s="188"/>
      <c r="B40" s="240"/>
      <c r="C40" s="217"/>
      <c r="D40" s="216"/>
      <c r="E40" s="205"/>
      <c r="F40" s="205"/>
      <c r="G40" s="205"/>
      <c r="H40" s="205"/>
      <c r="I40" s="205"/>
      <c r="J40" s="205"/>
      <c r="K40" s="205"/>
      <c r="L40" s="64"/>
    </row>
    <row r="41" spans="1:12" ht="15" customHeight="1" x14ac:dyDescent="0.35">
      <c r="A41" s="188"/>
      <c r="B41" s="240"/>
      <c r="C41" s="217"/>
      <c r="D41" s="216"/>
      <c r="E41" s="205"/>
      <c r="F41" s="205"/>
      <c r="G41" s="205"/>
      <c r="H41" s="205"/>
      <c r="I41" s="205"/>
      <c r="J41" s="205"/>
      <c r="K41" s="205"/>
      <c r="L41" s="64"/>
    </row>
    <row r="42" spans="1:12" ht="15" customHeight="1" x14ac:dyDescent="0.35">
      <c r="A42" s="188"/>
      <c r="B42" s="240"/>
      <c r="C42" s="215"/>
      <c r="D42" s="216"/>
      <c r="E42" s="205"/>
      <c r="F42" s="205"/>
      <c r="G42" s="205"/>
      <c r="H42" s="205"/>
      <c r="I42" s="205"/>
      <c r="J42" s="205"/>
      <c r="K42" s="205"/>
      <c r="L42" s="64"/>
    </row>
    <row r="43" spans="1:12" ht="15" customHeight="1" x14ac:dyDescent="0.35">
      <c r="A43" s="188"/>
      <c r="B43" s="240"/>
      <c r="C43" s="215"/>
      <c r="D43" s="216"/>
      <c r="E43" s="205"/>
      <c r="F43" s="205"/>
      <c r="G43" s="205"/>
      <c r="H43" s="205"/>
      <c r="I43" s="205"/>
      <c r="J43" s="205"/>
      <c r="K43" s="205"/>
      <c r="L43" s="64"/>
    </row>
    <row r="44" spans="1:12" ht="15" thickBot="1" x14ac:dyDescent="0.4">
      <c r="A44" s="188"/>
      <c r="B44" s="241"/>
      <c r="C44" s="218"/>
      <c r="D44" s="219"/>
      <c r="E44" s="205"/>
      <c r="F44" s="205"/>
      <c r="G44" s="205"/>
      <c r="H44" s="205"/>
      <c r="I44" s="205"/>
      <c r="J44" s="205"/>
      <c r="K44" s="205"/>
    </row>
    <row r="45" spans="1:12" x14ac:dyDescent="0.35">
      <c r="A45" s="188"/>
      <c r="B45" s="188"/>
      <c r="C45" s="187"/>
      <c r="D45" s="188"/>
      <c r="E45" s="187"/>
      <c r="F45" s="187"/>
      <c r="G45" s="188"/>
      <c r="H45" s="188"/>
      <c r="I45" s="188"/>
      <c r="J45" s="188"/>
      <c r="K45" s="188"/>
    </row>
    <row r="46" spans="1:12" x14ac:dyDescent="0.35">
      <c r="A46" s="188"/>
      <c r="B46" s="188"/>
      <c r="C46" s="187"/>
      <c r="D46" s="188"/>
      <c r="E46" s="187"/>
      <c r="F46" s="187"/>
      <c r="G46" s="188"/>
      <c r="H46" s="188"/>
      <c r="I46" s="188"/>
      <c r="J46" s="188"/>
      <c r="K46" s="188"/>
    </row>
    <row r="47" spans="1:12" x14ac:dyDescent="0.35">
      <c r="A47" s="188"/>
      <c r="B47" s="188"/>
      <c r="C47" s="187"/>
      <c r="D47" s="188"/>
      <c r="E47" s="187"/>
      <c r="F47" s="187"/>
      <c r="G47" s="188"/>
      <c r="H47" s="188"/>
      <c r="I47" s="188"/>
      <c r="J47" s="188"/>
      <c r="K47" s="188"/>
    </row>
  </sheetData>
  <sheetProtection sheet="1" objects="1" scenarios="1" insertRows="0" deleteRows="0"/>
  <mergeCells count="2">
    <mergeCell ref="B12:B27"/>
    <mergeCell ref="B30:B44"/>
  </mergeCells>
  <conditionalFormatting sqref="D1:D7 D48:D1048576">
    <cfRule type="cellIs" dxfId="33" priority="4" operator="equal">
      <formula>"û"</formula>
    </cfRule>
  </conditionalFormatting>
  <conditionalFormatting sqref="D8:D9 D29:D47">
    <cfRule type="cellIs" dxfId="32" priority="3" operator="equal">
      <formula>"û"</formula>
    </cfRule>
  </conditionalFormatting>
  <conditionalFormatting sqref="C29">
    <cfRule type="cellIs" dxfId="31" priority="2" operator="equal">
      <formula>"û"</formula>
    </cfRule>
  </conditionalFormatting>
  <conditionalFormatting sqref="D10">
    <cfRule type="cellIs" dxfId="30" priority="1" operator="equal">
      <formula>"û"</formula>
    </cfRule>
  </conditionalFormatting>
  <hyperlinks>
    <hyperlink ref="K12" r:id="rId1" xr:uid="{00000000-0004-0000-0C00-000000000000}"/>
    <hyperlink ref="B9" r:id="rId2" xr:uid="{00000000-0004-0000-0C00-000001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FFB047"/>
  </sheetPr>
  <dimension ref="A2:L47"/>
  <sheetViews>
    <sheetView workbookViewId="0">
      <pane ySplit="2" topLeftCell="A3" activePane="bottomLeft" state="frozen"/>
      <selection pane="bottomLeft"/>
    </sheetView>
  </sheetViews>
  <sheetFormatPr defaultColWidth="9.08984375" defaultRowHeight="14.5" x14ac:dyDescent="0.35"/>
  <cols>
    <col min="1" max="1" width="4.54296875" style="43" customWidth="1"/>
    <col min="2" max="2" width="49.6328125" style="43" customWidth="1"/>
    <col min="3" max="3" width="28.36328125" style="44" customWidth="1"/>
    <col min="4" max="4" width="28.453125" style="43" customWidth="1"/>
    <col min="5" max="6" width="17.6328125" style="44" customWidth="1"/>
    <col min="7" max="9" width="17.6328125" style="43" customWidth="1"/>
    <col min="10" max="10" width="28.08984375" style="43" customWidth="1"/>
    <col min="11" max="11" width="29.54296875" style="43" customWidth="1"/>
    <col min="12" max="12" width="22.08984375" style="43" customWidth="1"/>
    <col min="13" max="16384" width="9.08984375" style="43"/>
  </cols>
  <sheetData>
    <row r="2" spans="1:11" ht="43.5" customHeight="1" x14ac:dyDescent="0.35">
      <c r="B2" s="45" t="s">
        <v>68</v>
      </c>
    </row>
    <row r="3" spans="1:11" ht="17" x14ac:dyDescent="0.4">
      <c r="B3" s="46" t="s">
        <v>26</v>
      </c>
    </row>
    <row r="4" spans="1:11" x14ac:dyDescent="0.35">
      <c r="B4" s="43" t="s">
        <v>69</v>
      </c>
    </row>
    <row r="5" spans="1:11" x14ac:dyDescent="0.35">
      <c r="B5" s="43" t="s">
        <v>24</v>
      </c>
    </row>
    <row r="7" spans="1:11" x14ac:dyDescent="0.35">
      <c r="B7" s="61" t="str">
        <f>CONCATENATE("If you prefer to be connected to all ",B2,", go back to 'Your Markets' and select 'Yes'")</f>
        <v>If you prefer to be connected to all Kidnap &amp; Ransom Markets (K&amp;R), go back to 'Your Markets' and select 'Yes'</v>
      </c>
    </row>
    <row r="8" spans="1:11" x14ac:dyDescent="0.35">
      <c r="A8" s="188"/>
      <c r="B8" s="190"/>
      <c r="C8" s="187"/>
      <c r="D8" s="188"/>
      <c r="E8" s="187"/>
      <c r="F8" s="187"/>
      <c r="G8" s="188"/>
      <c r="H8" s="188"/>
      <c r="I8" s="188"/>
      <c r="J8" s="188"/>
      <c r="K8" s="188"/>
    </row>
    <row r="9" spans="1:11" x14ac:dyDescent="0.35">
      <c r="A9" s="222"/>
      <c r="B9" s="220" t="s">
        <v>523</v>
      </c>
      <c r="C9" s="221"/>
      <c r="D9" s="222"/>
      <c r="E9" s="223"/>
      <c r="F9" s="223"/>
      <c r="G9" s="222"/>
      <c r="H9" s="222"/>
      <c r="I9" s="222"/>
      <c r="J9" s="222"/>
      <c r="K9" s="222"/>
    </row>
    <row r="10" spans="1:11" s="188" customFormat="1" ht="15" thickBot="1" x14ac:dyDescent="0.4">
      <c r="C10" s="187"/>
      <c r="E10" s="187"/>
      <c r="F10" s="187"/>
    </row>
    <row r="11" spans="1:11" ht="35" customHeight="1" x14ac:dyDescent="0.35">
      <c r="A11" s="188"/>
      <c r="B11" s="191" t="s">
        <v>51</v>
      </c>
      <c r="C11" s="192" t="s">
        <v>50</v>
      </c>
      <c r="D11" s="193" t="s">
        <v>54</v>
      </c>
      <c r="E11" s="193" t="s">
        <v>43</v>
      </c>
      <c r="F11" s="193" t="s">
        <v>145</v>
      </c>
      <c r="G11" s="193" t="s">
        <v>38</v>
      </c>
      <c r="H11" s="193" t="s">
        <v>39</v>
      </c>
      <c r="I11" s="193" t="s">
        <v>40</v>
      </c>
      <c r="J11" s="193" t="s">
        <v>41</v>
      </c>
      <c r="K11" s="194" t="s">
        <v>48</v>
      </c>
    </row>
    <row r="12" spans="1:11" ht="15" customHeight="1" x14ac:dyDescent="0.35">
      <c r="A12" s="188"/>
      <c r="B12" s="237" t="s">
        <v>522</v>
      </c>
      <c r="C12" s="195" t="s">
        <v>55</v>
      </c>
      <c r="D12" s="195" t="s">
        <v>42</v>
      </c>
      <c r="E12" s="196">
        <v>1234</v>
      </c>
      <c r="F12" s="196"/>
      <c r="G12" s="196" t="s">
        <v>56</v>
      </c>
      <c r="H12" s="196" t="s">
        <v>57</v>
      </c>
      <c r="I12" s="196">
        <v>123456</v>
      </c>
      <c r="J12" s="195" t="s">
        <v>520</v>
      </c>
      <c r="K12" s="197" t="s">
        <v>521</v>
      </c>
    </row>
    <row r="13" spans="1:11" ht="15" customHeight="1" x14ac:dyDescent="0.35">
      <c r="A13" s="188"/>
      <c r="B13" s="238"/>
      <c r="C13" s="206"/>
      <c r="D13" s="207"/>
      <c r="E13" s="208"/>
      <c r="F13" s="208"/>
      <c r="G13" s="208"/>
      <c r="H13" s="208"/>
      <c r="I13" s="208"/>
      <c r="J13" s="207"/>
      <c r="K13" s="209"/>
    </row>
    <row r="14" spans="1:11" ht="15" customHeight="1" x14ac:dyDescent="0.35">
      <c r="A14" s="188"/>
      <c r="B14" s="238"/>
      <c r="C14" s="206"/>
      <c r="D14" s="207"/>
      <c r="E14" s="208"/>
      <c r="F14" s="208"/>
      <c r="G14" s="208"/>
      <c r="H14" s="208"/>
      <c r="I14" s="208"/>
      <c r="J14" s="207"/>
      <c r="K14" s="209"/>
    </row>
    <row r="15" spans="1:11" ht="15" customHeight="1" x14ac:dyDescent="0.35">
      <c r="A15" s="188"/>
      <c r="B15" s="238"/>
      <c r="C15" s="206"/>
      <c r="D15" s="207"/>
      <c r="E15" s="208"/>
      <c r="F15" s="208"/>
      <c r="G15" s="208"/>
      <c r="H15" s="208"/>
      <c r="I15" s="208"/>
      <c r="J15" s="207"/>
      <c r="K15" s="209"/>
    </row>
    <row r="16" spans="1:11" ht="15" customHeight="1" x14ac:dyDescent="0.35">
      <c r="A16" s="188"/>
      <c r="B16" s="238"/>
      <c r="C16" s="206"/>
      <c r="D16" s="207"/>
      <c r="E16" s="208"/>
      <c r="F16" s="208"/>
      <c r="G16" s="208"/>
      <c r="H16" s="208"/>
      <c r="I16" s="208"/>
      <c r="J16" s="207"/>
      <c r="K16" s="209"/>
    </row>
    <row r="17" spans="1:12" ht="15" customHeight="1" x14ac:dyDescent="0.35">
      <c r="A17" s="188"/>
      <c r="B17" s="238"/>
      <c r="C17" s="206"/>
      <c r="D17" s="207"/>
      <c r="E17" s="208"/>
      <c r="F17" s="208"/>
      <c r="G17" s="208"/>
      <c r="H17" s="208"/>
      <c r="I17" s="208"/>
      <c r="J17" s="207"/>
      <c r="K17" s="209"/>
    </row>
    <row r="18" spans="1:12" ht="15" customHeight="1" x14ac:dyDescent="0.35">
      <c r="A18" s="188"/>
      <c r="B18" s="238"/>
      <c r="C18" s="206"/>
      <c r="D18" s="207"/>
      <c r="E18" s="208"/>
      <c r="F18" s="208"/>
      <c r="G18" s="208"/>
      <c r="H18" s="208"/>
      <c r="I18" s="208"/>
      <c r="J18" s="207"/>
      <c r="K18" s="209"/>
    </row>
    <row r="19" spans="1:12" ht="15" customHeight="1" x14ac:dyDescent="0.35">
      <c r="A19" s="188"/>
      <c r="B19" s="238"/>
      <c r="C19" s="206"/>
      <c r="D19" s="207"/>
      <c r="E19" s="208"/>
      <c r="F19" s="208"/>
      <c r="G19" s="208"/>
      <c r="H19" s="208"/>
      <c r="I19" s="208"/>
      <c r="J19" s="207"/>
      <c r="K19" s="209"/>
    </row>
    <row r="20" spans="1:12" ht="15" customHeight="1" x14ac:dyDescent="0.35">
      <c r="A20" s="188"/>
      <c r="B20" s="238"/>
      <c r="C20" s="206"/>
      <c r="D20" s="207"/>
      <c r="E20" s="208"/>
      <c r="F20" s="208"/>
      <c r="G20" s="208"/>
      <c r="H20" s="208"/>
      <c r="I20" s="208"/>
      <c r="J20" s="207"/>
      <c r="K20" s="209"/>
    </row>
    <row r="21" spans="1:12" ht="15" customHeight="1" x14ac:dyDescent="0.35">
      <c r="A21" s="188"/>
      <c r="B21" s="238"/>
      <c r="C21" s="206"/>
      <c r="D21" s="207"/>
      <c r="E21" s="208"/>
      <c r="F21" s="208"/>
      <c r="G21" s="208"/>
      <c r="H21" s="208"/>
      <c r="I21" s="208"/>
      <c r="J21" s="207"/>
      <c r="K21" s="209"/>
    </row>
    <row r="22" spans="1:12" ht="15" customHeight="1" x14ac:dyDescent="0.35">
      <c r="A22" s="188"/>
      <c r="B22" s="238"/>
      <c r="C22" s="206"/>
      <c r="D22" s="207"/>
      <c r="E22" s="208"/>
      <c r="F22" s="208"/>
      <c r="G22" s="208"/>
      <c r="H22" s="208"/>
      <c r="I22" s="208"/>
      <c r="J22" s="207"/>
      <c r="K22" s="209"/>
    </row>
    <row r="23" spans="1:12" ht="15" customHeight="1" x14ac:dyDescent="0.35">
      <c r="A23" s="188"/>
      <c r="B23" s="238"/>
      <c r="C23" s="206"/>
      <c r="D23" s="207"/>
      <c r="E23" s="208"/>
      <c r="F23" s="208"/>
      <c r="G23" s="208"/>
      <c r="H23" s="208"/>
      <c r="I23" s="208"/>
      <c r="J23" s="207"/>
      <c r="K23" s="209"/>
    </row>
    <row r="24" spans="1:12" ht="15" customHeight="1" x14ac:dyDescent="0.35">
      <c r="A24" s="188"/>
      <c r="B24" s="238"/>
      <c r="C24" s="207"/>
      <c r="D24" s="207"/>
      <c r="E24" s="208"/>
      <c r="F24" s="208"/>
      <c r="G24" s="208"/>
      <c r="H24" s="208"/>
      <c r="I24" s="208"/>
      <c r="J24" s="207"/>
      <c r="K24" s="209"/>
    </row>
    <row r="25" spans="1:12" ht="15" customHeight="1" x14ac:dyDescent="0.35">
      <c r="A25" s="188"/>
      <c r="B25" s="238"/>
      <c r="C25" s="207"/>
      <c r="D25" s="207"/>
      <c r="E25" s="208"/>
      <c r="F25" s="208"/>
      <c r="G25" s="208"/>
      <c r="H25" s="208"/>
      <c r="I25" s="208"/>
      <c r="J25" s="207"/>
      <c r="K25" s="209"/>
    </row>
    <row r="26" spans="1:12" ht="15" customHeight="1" x14ac:dyDescent="0.35">
      <c r="A26" s="188"/>
      <c r="B26" s="238"/>
      <c r="C26" s="207"/>
      <c r="D26" s="207"/>
      <c r="E26" s="208"/>
      <c r="F26" s="208"/>
      <c r="G26" s="208"/>
      <c r="H26" s="208"/>
      <c r="I26" s="208"/>
      <c r="J26" s="207"/>
      <c r="K26" s="209"/>
    </row>
    <row r="27" spans="1:12" ht="15" thickBot="1" x14ac:dyDescent="0.4">
      <c r="A27" s="188"/>
      <c r="B27" s="239"/>
      <c r="C27" s="210"/>
      <c r="D27" s="210"/>
      <c r="E27" s="211"/>
      <c r="F27" s="211"/>
      <c r="G27" s="211"/>
      <c r="H27" s="211"/>
      <c r="I27" s="211"/>
      <c r="J27" s="210"/>
      <c r="K27" s="212"/>
    </row>
    <row r="28" spans="1:12" s="62" customFormat="1" ht="35.15" customHeight="1" thickBot="1" x14ac:dyDescent="0.4">
      <c r="A28" s="188"/>
      <c r="B28" s="198"/>
      <c r="C28" s="199"/>
      <c r="D28" s="199"/>
      <c r="E28" s="199"/>
      <c r="F28" s="199"/>
      <c r="G28" s="199"/>
      <c r="H28" s="199"/>
      <c r="I28" s="199"/>
      <c r="J28" s="199"/>
      <c r="K28" s="199"/>
      <c r="L28" s="63"/>
    </row>
    <row r="29" spans="1:12" ht="35" customHeight="1" x14ac:dyDescent="0.35">
      <c r="A29" s="204"/>
      <c r="B29" s="200" t="s">
        <v>52</v>
      </c>
      <c r="C29" s="201" t="s">
        <v>50</v>
      </c>
      <c r="D29" s="202" t="s">
        <v>49</v>
      </c>
      <c r="E29" s="203"/>
      <c r="F29" s="203"/>
      <c r="G29" s="203"/>
      <c r="H29" s="203"/>
      <c r="I29" s="203"/>
      <c r="J29" s="203"/>
      <c r="K29" s="203"/>
      <c r="L29" s="64"/>
    </row>
    <row r="30" spans="1:12" ht="15" customHeight="1" x14ac:dyDescent="0.35">
      <c r="A30" s="188"/>
      <c r="B30" s="240" t="s">
        <v>53</v>
      </c>
      <c r="C30" s="213"/>
      <c r="D30" s="214"/>
      <c r="E30" s="205"/>
      <c r="F30" s="205"/>
      <c r="G30" s="205"/>
      <c r="H30" s="205"/>
      <c r="I30" s="205"/>
      <c r="J30" s="205"/>
      <c r="K30" s="205"/>
      <c r="L30" s="64"/>
    </row>
    <row r="31" spans="1:12" ht="15" customHeight="1" x14ac:dyDescent="0.35">
      <c r="A31" s="188"/>
      <c r="B31" s="240"/>
      <c r="C31" s="215"/>
      <c r="D31" s="216"/>
      <c r="E31" s="205"/>
      <c r="F31" s="205"/>
      <c r="G31" s="205"/>
      <c r="H31" s="205"/>
      <c r="I31" s="205"/>
      <c r="J31" s="205"/>
      <c r="K31" s="205"/>
      <c r="L31" s="64"/>
    </row>
    <row r="32" spans="1:12" ht="15" customHeight="1" x14ac:dyDescent="0.35">
      <c r="A32" s="188"/>
      <c r="B32" s="240"/>
      <c r="C32" s="215"/>
      <c r="D32" s="216"/>
      <c r="E32" s="205"/>
      <c r="F32" s="205"/>
      <c r="G32" s="205"/>
      <c r="H32" s="205"/>
      <c r="I32" s="205"/>
      <c r="J32" s="205"/>
      <c r="K32" s="205"/>
      <c r="L32" s="64"/>
    </row>
    <row r="33" spans="1:12" ht="15" customHeight="1" x14ac:dyDescent="0.35">
      <c r="A33" s="188"/>
      <c r="B33" s="240"/>
      <c r="C33" s="215"/>
      <c r="D33" s="216"/>
      <c r="E33" s="205"/>
      <c r="F33" s="205"/>
      <c r="G33" s="205"/>
      <c r="H33" s="205"/>
      <c r="I33" s="205"/>
      <c r="J33" s="205"/>
      <c r="K33" s="205"/>
      <c r="L33" s="64"/>
    </row>
    <row r="34" spans="1:12" ht="15" customHeight="1" x14ac:dyDescent="0.35">
      <c r="A34" s="188"/>
      <c r="B34" s="240"/>
      <c r="C34" s="215"/>
      <c r="D34" s="216"/>
      <c r="E34" s="205"/>
      <c r="F34" s="205"/>
      <c r="G34" s="205"/>
      <c r="H34" s="205"/>
      <c r="I34" s="205"/>
      <c r="J34" s="205"/>
      <c r="K34" s="205"/>
      <c r="L34" s="64"/>
    </row>
    <row r="35" spans="1:12" ht="15" customHeight="1" x14ac:dyDescent="0.35">
      <c r="A35" s="188"/>
      <c r="B35" s="240"/>
      <c r="C35" s="215"/>
      <c r="D35" s="216"/>
      <c r="E35" s="205"/>
      <c r="F35" s="205"/>
      <c r="G35" s="205"/>
      <c r="H35" s="205"/>
      <c r="I35" s="205"/>
      <c r="J35" s="205"/>
      <c r="K35" s="205"/>
      <c r="L35" s="64"/>
    </row>
    <row r="36" spans="1:12" ht="15" customHeight="1" x14ac:dyDescent="0.35">
      <c r="A36" s="188"/>
      <c r="B36" s="240"/>
      <c r="C36" s="215"/>
      <c r="D36" s="216"/>
      <c r="E36" s="205"/>
      <c r="F36" s="205"/>
      <c r="G36" s="205"/>
      <c r="H36" s="205"/>
      <c r="I36" s="205"/>
      <c r="J36" s="205"/>
      <c r="K36" s="205"/>
      <c r="L36" s="64"/>
    </row>
    <row r="37" spans="1:12" ht="15" customHeight="1" x14ac:dyDescent="0.35">
      <c r="A37" s="188"/>
      <c r="B37" s="240"/>
      <c r="C37" s="215"/>
      <c r="D37" s="216"/>
      <c r="E37" s="205"/>
      <c r="F37" s="205"/>
      <c r="G37" s="205"/>
      <c r="H37" s="205"/>
      <c r="I37" s="205"/>
      <c r="J37" s="205"/>
      <c r="K37" s="205"/>
      <c r="L37" s="64"/>
    </row>
    <row r="38" spans="1:12" ht="15" customHeight="1" x14ac:dyDescent="0.35">
      <c r="A38" s="188"/>
      <c r="B38" s="240"/>
      <c r="C38" s="215"/>
      <c r="D38" s="216"/>
      <c r="E38" s="205"/>
      <c r="F38" s="205"/>
      <c r="G38" s="205"/>
      <c r="H38" s="205"/>
      <c r="I38" s="205"/>
      <c r="J38" s="205"/>
      <c r="K38" s="205"/>
      <c r="L38" s="64"/>
    </row>
    <row r="39" spans="1:12" ht="15" customHeight="1" x14ac:dyDescent="0.35">
      <c r="A39" s="188"/>
      <c r="B39" s="240"/>
      <c r="C39" s="215"/>
      <c r="D39" s="216"/>
      <c r="E39" s="205"/>
      <c r="F39" s="205"/>
      <c r="G39" s="205"/>
      <c r="H39" s="205"/>
      <c r="I39" s="205"/>
      <c r="J39" s="205"/>
      <c r="K39" s="205"/>
      <c r="L39" s="64"/>
    </row>
    <row r="40" spans="1:12" ht="15" customHeight="1" x14ac:dyDescent="0.35">
      <c r="A40" s="188"/>
      <c r="B40" s="240"/>
      <c r="C40" s="217"/>
      <c r="D40" s="216"/>
      <c r="E40" s="205"/>
      <c r="F40" s="205"/>
      <c r="G40" s="205"/>
      <c r="H40" s="205"/>
      <c r="I40" s="205"/>
      <c r="J40" s="205"/>
      <c r="K40" s="205"/>
      <c r="L40" s="64"/>
    </row>
    <row r="41" spans="1:12" ht="15" customHeight="1" x14ac:dyDescent="0.35">
      <c r="A41" s="188"/>
      <c r="B41" s="240"/>
      <c r="C41" s="217"/>
      <c r="D41" s="216"/>
      <c r="E41" s="205"/>
      <c r="F41" s="205"/>
      <c r="G41" s="205"/>
      <c r="H41" s="205"/>
      <c r="I41" s="205"/>
      <c r="J41" s="205"/>
      <c r="K41" s="205"/>
      <c r="L41" s="64"/>
    </row>
    <row r="42" spans="1:12" ht="15" customHeight="1" x14ac:dyDescent="0.35">
      <c r="A42" s="188"/>
      <c r="B42" s="240"/>
      <c r="C42" s="215"/>
      <c r="D42" s="216"/>
      <c r="E42" s="205"/>
      <c r="F42" s="205"/>
      <c r="G42" s="205"/>
      <c r="H42" s="205"/>
      <c r="I42" s="205"/>
      <c r="J42" s="205"/>
      <c r="K42" s="205"/>
      <c r="L42" s="64"/>
    </row>
    <row r="43" spans="1:12" ht="15" customHeight="1" x14ac:dyDescent="0.35">
      <c r="A43" s="188"/>
      <c r="B43" s="240"/>
      <c r="C43" s="215"/>
      <c r="D43" s="216"/>
      <c r="E43" s="205"/>
      <c r="F43" s="205"/>
      <c r="G43" s="205"/>
      <c r="H43" s="205"/>
      <c r="I43" s="205"/>
      <c r="J43" s="205"/>
      <c r="K43" s="205"/>
      <c r="L43" s="64"/>
    </row>
    <row r="44" spans="1:12" ht="15" thickBot="1" x14ac:dyDescent="0.4">
      <c r="A44" s="188"/>
      <c r="B44" s="241"/>
      <c r="C44" s="218"/>
      <c r="D44" s="219"/>
      <c r="E44" s="205"/>
      <c r="F44" s="205"/>
      <c r="G44" s="205"/>
      <c r="H44" s="205"/>
      <c r="I44" s="205"/>
      <c r="J44" s="205"/>
      <c r="K44" s="205"/>
    </row>
    <row r="45" spans="1:12" x14ac:dyDescent="0.35">
      <c r="A45" s="188"/>
      <c r="B45" s="188"/>
      <c r="C45" s="187"/>
      <c r="D45" s="188"/>
      <c r="E45" s="187"/>
      <c r="F45" s="187"/>
      <c r="G45" s="188"/>
      <c r="H45" s="188"/>
      <c r="I45" s="188"/>
      <c r="J45" s="188"/>
      <c r="K45" s="188"/>
    </row>
    <row r="46" spans="1:12" x14ac:dyDescent="0.35">
      <c r="A46" s="188"/>
      <c r="B46" s="188"/>
      <c r="C46" s="187"/>
      <c r="D46" s="188"/>
      <c r="E46" s="187"/>
      <c r="F46" s="187"/>
      <c r="G46" s="188"/>
      <c r="H46" s="188"/>
      <c r="I46" s="188"/>
      <c r="J46" s="188"/>
      <c r="K46" s="188"/>
    </row>
    <row r="47" spans="1:12" x14ac:dyDescent="0.35">
      <c r="A47" s="188"/>
      <c r="B47" s="188"/>
      <c r="C47" s="187"/>
      <c r="D47" s="188"/>
      <c r="E47" s="187"/>
      <c r="F47" s="187"/>
      <c r="G47" s="188"/>
      <c r="H47" s="188"/>
      <c r="I47" s="188"/>
      <c r="J47" s="188"/>
      <c r="K47" s="188"/>
    </row>
  </sheetData>
  <sheetProtection sheet="1" objects="1" scenarios="1" insertRows="0" deleteRows="0"/>
  <mergeCells count="2">
    <mergeCell ref="B12:B27"/>
    <mergeCell ref="B30:B44"/>
  </mergeCells>
  <conditionalFormatting sqref="D1:D7 D48:D1048576">
    <cfRule type="cellIs" dxfId="29" priority="4" operator="equal">
      <formula>"û"</formula>
    </cfRule>
  </conditionalFormatting>
  <conditionalFormatting sqref="D8:D9 D29:D47">
    <cfRule type="cellIs" dxfId="28" priority="3" operator="equal">
      <formula>"û"</formula>
    </cfRule>
  </conditionalFormatting>
  <conditionalFormatting sqref="C29">
    <cfRule type="cellIs" dxfId="27" priority="2" operator="equal">
      <formula>"û"</formula>
    </cfRule>
  </conditionalFormatting>
  <conditionalFormatting sqref="D10">
    <cfRule type="cellIs" dxfId="26" priority="1" operator="equal">
      <formula>"û"</formula>
    </cfRule>
  </conditionalFormatting>
  <hyperlinks>
    <hyperlink ref="K12" r:id="rId1" xr:uid="{00000000-0004-0000-0D00-000000000000}"/>
    <hyperlink ref="B9" r:id="rId2" xr:uid="{00000000-0004-0000-0D00-000001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FFB047"/>
  </sheetPr>
  <dimension ref="A2:L47"/>
  <sheetViews>
    <sheetView workbookViewId="0">
      <pane ySplit="2" topLeftCell="A3" activePane="bottomLeft" state="frozen"/>
      <selection pane="bottomLeft"/>
    </sheetView>
  </sheetViews>
  <sheetFormatPr defaultColWidth="9.08984375" defaultRowHeight="14.5" x14ac:dyDescent="0.35"/>
  <cols>
    <col min="1" max="1" width="4.54296875" style="43" customWidth="1"/>
    <col min="2" max="2" width="49.6328125" style="43" customWidth="1"/>
    <col min="3" max="3" width="28.36328125" style="44" customWidth="1"/>
    <col min="4" max="4" width="28.453125" style="43" customWidth="1"/>
    <col min="5" max="6" width="17.6328125" style="44" customWidth="1"/>
    <col min="7" max="9" width="17.6328125" style="43" customWidth="1"/>
    <col min="10" max="10" width="28.08984375" style="43" customWidth="1"/>
    <col min="11" max="11" width="29.54296875" style="43" customWidth="1"/>
    <col min="12" max="12" width="22.08984375" style="43" customWidth="1"/>
    <col min="13" max="16384" width="9.08984375" style="43"/>
  </cols>
  <sheetData>
    <row r="2" spans="1:11" ht="43.5" customHeight="1" x14ac:dyDescent="0.35">
      <c r="B2" s="45" t="s">
        <v>60</v>
      </c>
    </row>
    <row r="3" spans="1:11" ht="17" x14ac:dyDescent="0.4">
      <c r="B3" s="46" t="s">
        <v>26</v>
      </c>
    </row>
    <row r="4" spans="1:11" x14ac:dyDescent="0.35">
      <c r="B4" s="43" t="s">
        <v>61</v>
      </c>
    </row>
    <row r="5" spans="1:11" x14ac:dyDescent="0.35">
      <c r="B5" s="43" t="s">
        <v>24</v>
      </c>
    </row>
    <row r="7" spans="1:11" x14ac:dyDescent="0.35">
      <c r="B7" s="61" t="str">
        <f>CONCATENATE("If you prefer to be connected to all ",B2,", go back to 'Your Markets' and select 'Yes'")</f>
        <v>If you prefer to be connected to all Marine Markets, go back to 'Your Markets' and select 'Yes'</v>
      </c>
    </row>
    <row r="8" spans="1:11" x14ac:dyDescent="0.35">
      <c r="A8" s="188"/>
      <c r="B8" s="190"/>
      <c r="C8" s="187"/>
      <c r="D8" s="188"/>
      <c r="E8" s="187"/>
      <c r="F8" s="187"/>
      <c r="G8" s="188"/>
      <c r="H8" s="188"/>
      <c r="I8" s="188"/>
      <c r="J8" s="188"/>
      <c r="K8" s="188"/>
    </row>
    <row r="9" spans="1:11" x14ac:dyDescent="0.35">
      <c r="A9" s="222"/>
      <c r="B9" s="220" t="s">
        <v>523</v>
      </c>
      <c r="C9" s="221"/>
      <c r="D9" s="222"/>
      <c r="E9" s="223"/>
      <c r="F9" s="223"/>
      <c r="G9" s="222"/>
      <c r="H9" s="222"/>
      <c r="I9" s="222"/>
      <c r="J9" s="222"/>
      <c r="K9" s="222"/>
    </row>
    <row r="10" spans="1:11" s="188" customFormat="1" ht="15" thickBot="1" x14ac:dyDescent="0.4">
      <c r="C10" s="187"/>
      <c r="E10" s="187"/>
      <c r="F10" s="187"/>
    </row>
    <row r="11" spans="1:11" ht="35" customHeight="1" x14ac:dyDescent="0.35">
      <c r="A11" s="188"/>
      <c r="B11" s="191" t="s">
        <v>51</v>
      </c>
      <c r="C11" s="192" t="s">
        <v>50</v>
      </c>
      <c r="D11" s="193" t="s">
        <v>54</v>
      </c>
      <c r="E11" s="193" t="s">
        <v>43</v>
      </c>
      <c r="F11" s="193" t="s">
        <v>145</v>
      </c>
      <c r="G11" s="193" t="s">
        <v>38</v>
      </c>
      <c r="H11" s="193" t="s">
        <v>39</v>
      </c>
      <c r="I11" s="193" t="s">
        <v>40</v>
      </c>
      <c r="J11" s="193" t="s">
        <v>41</v>
      </c>
      <c r="K11" s="194" t="s">
        <v>48</v>
      </c>
    </row>
    <row r="12" spans="1:11" ht="15" customHeight="1" x14ac:dyDescent="0.35">
      <c r="A12" s="188"/>
      <c r="B12" s="237" t="s">
        <v>522</v>
      </c>
      <c r="C12" s="195" t="s">
        <v>55</v>
      </c>
      <c r="D12" s="195" t="s">
        <v>42</v>
      </c>
      <c r="E12" s="196">
        <v>1234</v>
      </c>
      <c r="F12" s="196"/>
      <c r="G12" s="196" t="s">
        <v>56</v>
      </c>
      <c r="H12" s="196" t="s">
        <v>57</v>
      </c>
      <c r="I12" s="196">
        <v>123456</v>
      </c>
      <c r="J12" s="195" t="s">
        <v>520</v>
      </c>
      <c r="K12" s="197" t="s">
        <v>521</v>
      </c>
    </row>
    <row r="13" spans="1:11" ht="15" customHeight="1" x14ac:dyDescent="0.35">
      <c r="A13" s="188"/>
      <c r="B13" s="238"/>
      <c r="C13" s="206"/>
      <c r="D13" s="207"/>
      <c r="E13" s="208"/>
      <c r="F13" s="208"/>
      <c r="G13" s="208"/>
      <c r="H13" s="208"/>
      <c r="I13" s="208"/>
      <c r="J13" s="207"/>
      <c r="K13" s="209"/>
    </row>
    <row r="14" spans="1:11" ht="15" customHeight="1" x14ac:dyDescent="0.35">
      <c r="A14" s="188"/>
      <c r="B14" s="238"/>
      <c r="C14" s="206"/>
      <c r="D14" s="207"/>
      <c r="E14" s="208"/>
      <c r="F14" s="208"/>
      <c r="G14" s="208"/>
      <c r="H14" s="208"/>
      <c r="I14" s="208"/>
      <c r="J14" s="207"/>
      <c r="K14" s="209"/>
    </row>
    <row r="15" spans="1:11" ht="15" customHeight="1" x14ac:dyDescent="0.35">
      <c r="A15" s="188"/>
      <c r="B15" s="238"/>
      <c r="C15" s="206"/>
      <c r="D15" s="207"/>
      <c r="E15" s="208"/>
      <c r="F15" s="208"/>
      <c r="G15" s="208"/>
      <c r="H15" s="208"/>
      <c r="I15" s="208"/>
      <c r="J15" s="207"/>
      <c r="K15" s="209"/>
    </row>
    <row r="16" spans="1:11" ht="15" customHeight="1" x14ac:dyDescent="0.35">
      <c r="A16" s="188"/>
      <c r="B16" s="238"/>
      <c r="C16" s="206"/>
      <c r="D16" s="207"/>
      <c r="E16" s="208"/>
      <c r="F16" s="208"/>
      <c r="G16" s="208"/>
      <c r="H16" s="208"/>
      <c r="I16" s="208"/>
      <c r="J16" s="207"/>
      <c r="K16" s="209"/>
    </row>
    <row r="17" spans="1:12" ht="15" customHeight="1" x14ac:dyDescent="0.35">
      <c r="A17" s="188"/>
      <c r="B17" s="238"/>
      <c r="C17" s="206"/>
      <c r="D17" s="207"/>
      <c r="E17" s="208"/>
      <c r="F17" s="208"/>
      <c r="G17" s="208"/>
      <c r="H17" s="208"/>
      <c r="I17" s="208"/>
      <c r="J17" s="207"/>
      <c r="K17" s="209"/>
    </row>
    <row r="18" spans="1:12" ht="15" customHeight="1" x14ac:dyDescent="0.35">
      <c r="A18" s="188"/>
      <c r="B18" s="238"/>
      <c r="C18" s="206"/>
      <c r="D18" s="207"/>
      <c r="E18" s="208"/>
      <c r="F18" s="208"/>
      <c r="G18" s="208"/>
      <c r="H18" s="208"/>
      <c r="I18" s="208"/>
      <c r="J18" s="207"/>
      <c r="K18" s="209"/>
    </row>
    <row r="19" spans="1:12" ht="15" customHeight="1" x14ac:dyDescent="0.35">
      <c r="A19" s="188"/>
      <c r="B19" s="238"/>
      <c r="C19" s="206"/>
      <c r="D19" s="207"/>
      <c r="E19" s="208"/>
      <c r="F19" s="208"/>
      <c r="G19" s="208"/>
      <c r="H19" s="208"/>
      <c r="I19" s="208"/>
      <c r="J19" s="207"/>
      <c r="K19" s="209"/>
    </row>
    <row r="20" spans="1:12" ht="15" customHeight="1" x14ac:dyDescent="0.35">
      <c r="A20" s="188"/>
      <c r="B20" s="238"/>
      <c r="C20" s="206"/>
      <c r="D20" s="207"/>
      <c r="E20" s="208"/>
      <c r="F20" s="208"/>
      <c r="G20" s="208"/>
      <c r="H20" s="208"/>
      <c r="I20" s="208"/>
      <c r="J20" s="207"/>
      <c r="K20" s="209"/>
    </row>
    <row r="21" spans="1:12" ht="15" customHeight="1" x14ac:dyDescent="0.35">
      <c r="A21" s="188"/>
      <c r="B21" s="238"/>
      <c r="C21" s="206"/>
      <c r="D21" s="207"/>
      <c r="E21" s="208"/>
      <c r="F21" s="208"/>
      <c r="G21" s="208"/>
      <c r="H21" s="208"/>
      <c r="I21" s="208"/>
      <c r="J21" s="207"/>
      <c r="K21" s="209"/>
    </row>
    <row r="22" spans="1:12" ht="15" customHeight="1" x14ac:dyDescent="0.35">
      <c r="A22" s="188"/>
      <c r="B22" s="238"/>
      <c r="C22" s="206"/>
      <c r="D22" s="207"/>
      <c r="E22" s="208"/>
      <c r="F22" s="208"/>
      <c r="G22" s="208"/>
      <c r="H22" s="208"/>
      <c r="I22" s="208"/>
      <c r="J22" s="207"/>
      <c r="K22" s="209"/>
    </row>
    <row r="23" spans="1:12" ht="15" customHeight="1" x14ac:dyDescent="0.35">
      <c r="A23" s="188"/>
      <c r="B23" s="238"/>
      <c r="C23" s="206"/>
      <c r="D23" s="207"/>
      <c r="E23" s="208"/>
      <c r="F23" s="208"/>
      <c r="G23" s="208"/>
      <c r="H23" s="208"/>
      <c r="I23" s="208"/>
      <c r="J23" s="207"/>
      <c r="K23" s="209"/>
    </row>
    <row r="24" spans="1:12" ht="15" customHeight="1" x14ac:dyDescent="0.35">
      <c r="A24" s="188"/>
      <c r="B24" s="238"/>
      <c r="C24" s="207"/>
      <c r="D24" s="207"/>
      <c r="E24" s="208"/>
      <c r="F24" s="208"/>
      <c r="G24" s="208"/>
      <c r="H24" s="208"/>
      <c r="I24" s="208"/>
      <c r="J24" s="207"/>
      <c r="K24" s="209"/>
    </row>
    <row r="25" spans="1:12" ht="15" customHeight="1" x14ac:dyDescent="0.35">
      <c r="A25" s="188"/>
      <c r="B25" s="238"/>
      <c r="C25" s="207"/>
      <c r="D25" s="207"/>
      <c r="E25" s="208"/>
      <c r="F25" s="208"/>
      <c r="G25" s="208"/>
      <c r="H25" s="208"/>
      <c r="I25" s="208"/>
      <c r="J25" s="207"/>
      <c r="K25" s="209"/>
    </row>
    <row r="26" spans="1:12" ht="15" customHeight="1" x14ac:dyDescent="0.35">
      <c r="A26" s="188"/>
      <c r="B26" s="238"/>
      <c r="C26" s="207"/>
      <c r="D26" s="207"/>
      <c r="E26" s="208"/>
      <c r="F26" s="208"/>
      <c r="G26" s="208"/>
      <c r="H26" s="208"/>
      <c r="I26" s="208"/>
      <c r="J26" s="207"/>
      <c r="K26" s="209"/>
    </row>
    <row r="27" spans="1:12" ht="15" thickBot="1" x14ac:dyDescent="0.4">
      <c r="A27" s="188"/>
      <c r="B27" s="239"/>
      <c r="C27" s="210"/>
      <c r="D27" s="210"/>
      <c r="E27" s="211"/>
      <c r="F27" s="211"/>
      <c r="G27" s="211"/>
      <c r="H27" s="211"/>
      <c r="I27" s="211"/>
      <c r="J27" s="210"/>
      <c r="K27" s="212"/>
    </row>
    <row r="28" spans="1:12" s="62" customFormat="1" ht="35.15" customHeight="1" thickBot="1" x14ac:dyDescent="0.4">
      <c r="A28" s="188"/>
      <c r="B28" s="198"/>
      <c r="C28" s="199"/>
      <c r="D28" s="199"/>
      <c r="E28" s="199"/>
      <c r="F28" s="199"/>
      <c r="G28" s="199"/>
      <c r="H28" s="199"/>
      <c r="I28" s="199"/>
      <c r="J28" s="199"/>
      <c r="K28" s="199"/>
      <c r="L28" s="63"/>
    </row>
    <row r="29" spans="1:12" ht="35" customHeight="1" x14ac:dyDescent="0.35">
      <c r="A29" s="204"/>
      <c r="B29" s="200" t="s">
        <v>52</v>
      </c>
      <c r="C29" s="201" t="s">
        <v>50</v>
      </c>
      <c r="D29" s="202" t="s">
        <v>49</v>
      </c>
      <c r="E29" s="203"/>
      <c r="F29" s="203"/>
      <c r="G29" s="203"/>
      <c r="H29" s="203"/>
      <c r="I29" s="203"/>
      <c r="J29" s="203"/>
      <c r="K29" s="203"/>
      <c r="L29" s="64"/>
    </row>
    <row r="30" spans="1:12" ht="15" customHeight="1" x14ac:dyDescent="0.35">
      <c r="A30" s="188"/>
      <c r="B30" s="240" t="s">
        <v>53</v>
      </c>
      <c r="C30" s="213"/>
      <c r="D30" s="214"/>
      <c r="E30" s="205"/>
      <c r="F30" s="205"/>
      <c r="G30" s="205"/>
      <c r="H30" s="205"/>
      <c r="I30" s="205"/>
      <c r="J30" s="205"/>
      <c r="K30" s="205"/>
      <c r="L30" s="64"/>
    </row>
    <row r="31" spans="1:12" ht="15" customHeight="1" x14ac:dyDescent="0.35">
      <c r="A31" s="188"/>
      <c r="B31" s="240"/>
      <c r="C31" s="215"/>
      <c r="D31" s="216"/>
      <c r="E31" s="205"/>
      <c r="F31" s="205"/>
      <c r="G31" s="205"/>
      <c r="H31" s="205"/>
      <c r="I31" s="205"/>
      <c r="J31" s="205"/>
      <c r="K31" s="205"/>
      <c r="L31" s="64"/>
    </row>
    <row r="32" spans="1:12" ht="15" customHeight="1" x14ac:dyDescent="0.35">
      <c r="A32" s="188"/>
      <c r="B32" s="240"/>
      <c r="C32" s="215"/>
      <c r="D32" s="216"/>
      <c r="E32" s="205"/>
      <c r="F32" s="205"/>
      <c r="G32" s="205"/>
      <c r="H32" s="205"/>
      <c r="I32" s="205"/>
      <c r="J32" s="205"/>
      <c r="K32" s="205"/>
      <c r="L32" s="64"/>
    </row>
    <row r="33" spans="1:12" ht="15" customHeight="1" x14ac:dyDescent="0.35">
      <c r="A33" s="188"/>
      <c r="B33" s="240"/>
      <c r="C33" s="215"/>
      <c r="D33" s="216"/>
      <c r="E33" s="205"/>
      <c r="F33" s="205"/>
      <c r="G33" s="205"/>
      <c r="H33" s="205"/>
      <c r="I33" s="205"/>
      <c r="J33" s="205"/>
      <c r="K33" s="205"/>
      <c r="L33" s="64"/>
    </row>
    <row r="34" spans="1:12" ht="15" customHeight="1" x14ac:dyDescent="0.35">
      <c r="A34" s="188"/>
      <c r="B34" s="240"/>
      <c r="C34" s="215"/>
      <c r="D34" s="216"/>
      <c r="E34" s="205"/>
      <c r="F34" s="205"/>
      <c r="G34" s="205"/>
      <c r="H34" s="205"/>
      <c r="I34" s="205"/>
      <c r="J34" s="205"/>
      <c r="K34" s="205"/>
      <c r="L34" s="64"/>
    </row>
    <row r="35" spans="1:12" ht="15" customHeight="1" x14ac:dyDescent="0.35">
      <c r="A35" s="188"/>
      <c r="B35" s="240"/>
      <c r="C35" s="215"/>
      <c r="D35" s="216"/>
      <c r="E35" s="205"/>
      <c r="F35" s="205"/>
      <c r="G35" s="205"/>
      <c r="H35" s="205"/>
      <c r="I35" s="205"/>
      <c r="J35" s="205"/>
      <c r="K35" s="205"/>
      <c r="L35" s="64"/>
    </row>
    <row r="36" spans="1:12" ht="15" customHeight="1" x14ac:dyDescent="0.35">
      <c r="A36" s="188"/>
      <c r="B36" s="240"/>
      <c r="C36" s="215"/>
      <c r="D36" s="216"/>
      <c r="E36" s="205"/>
      <c r="F36" s="205"/>
      <c r="G36" s="205"/>
      <c r="H36" s="205"/>
      <c r="I36" s="205"/>
      <c r="J36" s="205"/>
      <c r="K36" s="205"/>
      <c r="L36" s="64"/>
    </row>
    <row r="37" spans="1:12" ht="15" customHeight="1" x14ac:dyDescent="0.35">
      <c r="A37" s="188"/>
      <c r="B37" s="240"/>
      <c r="C37" s="215"/>
      <c r="D37" s="216"/>
      <c r="E37" s="205"/>
      <c r="F37" s="205"/>
      <c r="G37" s="205"/>
      <c r="H37" s="205"/>
      <c r="I37" s="205"/>
      <c r="J37" s="205"/>
      <c r="K37" s="205"/>
      <c r="L37" s="64"/>
    </row>
    <row r="38" spans="1:12" ht="15" customHeight="1" x14ac:dyDescent="0.35">
      <c r="A38" s="188"/>
      <c r="B38" s="240"/>
      <c r="C38" s="215"/>
      <c r="D38" s="216"/>
      <c r="E38" s="205"/>
      <c r="F38" s="205"/>
      <c r="G38" s="205"/>
      <c r="H38" s="205"/>
      <c r="I38" s="205"/>
      <c r="J38" s="205"/>
      <c r="K38" s="205"/>
      <c r="L38" s="64"/>
    </row>
    <row r="39" spans="1:12" ht="15" customHeight="1" x14ac:dyDescent="0.35">
      <c r="A39" s="188"/>
      <c r="B39" s="240"/>
      <c r="C39" s="215"/>
      <c r="D39" s="216"/>
      <c r="E39" s="205"/>
      <c r="F39" s="205"/>
      <c r="G39" s="205"/>
      <c r="H39" s="205"/>
      <c r="I39" s="205"/>
      <c r="J39" s="205"/>
      <c r="K39" s="205"/>
      <c r="L39" s="64"/>
    </row>
    <row r="40" spans="1:12" ht="15" customHeight="1" x14ac:dyDescent="0.35">
      <c r="A40" s="188"/>
      <c r="B40" s="240"/>
      <c r="C40" s="217"/>
      <c r="D40" s="216"/>
      <c r="E40" s="205"/>
      <c r="F40" s="205"/>
      <c r="G40" s="205"/>
      <c r="H40" s="205"/>
      <c r="I40" s="205"/>
      <c r="J40" s="205"/>
      <c r="K40" s="205"/>
      <c r="L40" s="64"/>
    </row>
    <row r="41" spans="1:12" ht="15" customHeight="1" x14ac:dyDescent="0.35">
      <c r="A41" s="188"/>
      <c r="B41" s="240"/>
      <c r="C41" s="217"/>
      <c r="D41" s="216"/>
      <c r="E41" s="205"/>
      <c r="F41" s="205"/>
      <c r="G41" s="205"/>
      <c r="H41" s="205"/>
      <c r="I41" s="205"/>
      <c r="J41" s="205"/>
      <c r="K41" s="205"/>
      <c r="L41" s="64"/>
    </row>
    <row r="42" spans="1:12" ht="15" customHeight="1" x14ac:dyDescent="0.35">
      <c r="A42" s="188"/>
      <c r="B42" s="240"/>
      <c r="C42" s="215"/>
      <c r="D42" s="216"/>
      <c r="E42" s="205"/>
      <c r="F42" s="205"/>
      <c r="G42" s="205"/>
      <c r="H42" s="205"/>
      <c r="I42" s="205"/>
      <c r="J42" s="205"/>
      <c r="K42" s="205"/>
      <c r="L42" s="64"/>
    </row>
    <row r="43" spans="1:12" ht="15" customHeight="1" x14ac:dyDescent="0.35">
      <c r="A43" s="188"/>
      <c r="B43" s="240"/>
      <c r="C43" s="215"/>
      <c r="D43" s="216"/>
      <c r="E43" s="205"/>
      <c r="F43" s="205"/>
      <c r="G43" s="205"/>
      <c r="H43" s="205"/>
      <c r="I43" s="205"/>
      <c r="J43" s="205"/>
      <c r="K43" s="205"/>
      <c r="L43" s="64"/>
    </row>
    <row r="44" spans="1:12" ht="15" thickBot="1" x14ac:dyDescent="0.4">
      <c r="A44" s="188"/>
      <c r="B44" s="241"/>
      <c r="C44" s="218"/>
      <c r="D44" s="219"/>
      <c r="E44" s="205"/>
      <c r="F44" s="205"/>
      <c r="G44" s="205"/>
      <c r="H44" s="205"/>
      <c r="I44" s="205"/>
      <c r="J44" s="205"/>
      <c r="K44" s="205"/>
    </row>
    <row r="45" spans="1:12" x14ac:dyDescent="0.35">
      <c r="A45" s="188"/>
      <c r="B45" s="188"/>
      <c r="C45" s="187"/>
      <c r="D45" s="188"/>
      <c r="E45" s="187"/>
      <c r="F45" s="187"/>
      <c r="G45" s="188"/>
      <c r="H45" s="188"/>
      <c r="I45" s="188"/>
      <c r="J45" s="188"/>
      <c r="K45" s="188"/>
    </row>
    <row r="46" spans="1:12" x14ac:dyDescent="0.35">
      <c r="A46" s="188"/>
      <c r="B46" s="188"/>
      <c r="C46" s="187"/>
      <c r="D46" s="188"/>
      <c r="E46" s="187"/>
      <c r="F46" s="187"/>
      <c r="G46" s="188"/>
      <c r="H46" s="188"/>
      <c r="I46" s="188"/>
      <c r="J46" s="188"/>
      <c r="K46" s="188"/>
    </row>
    <row r="47" spans="1:12" x14ac:dyDescent="0.35">
      <c r="A47" s="188"/>
      <c r="B47" s="188"/>
      <c r="C47" s="187"/>
      <c r="D47" s="188"/>
      <c r="E47" s="187"/>
      <c r="F47" s="187"/>
      <c r="G47" s="188"/>
      <c r="H47" s="188"/>
      <c r="I47" s="188"/>
      <c r="J47" s="188"/>
      <c r="K47" s="188"/>
    </row>
  </sheetData>
  <sheetProtection sheet="1" objects="1" scenarios="1" insertRows="0" deleteRows="0"/>
  <mergeCells count="2">
    <mergeCell ref="B12:B27"/>
    <mergeCell ref="B30:B44"/>
  </mergeCells>
  <conditionalFormatting sqref="D1:D7 D48:D1048576">
    <cfRule type="cellIs" dxfId="25" priority="4" operator="equal">
      <formula>"û"</formula>
    </cfRule>
  </conditionalFormatting>
  <conditionalFormatting sqref="D8:D9 D29:D47">
    <cfRule type="cellIs" dxfId="24" priority="3" operator="equal">
      <formula>"û"</formula>
    </cfRule>
  </conditionalFormatting>
  <conditionalFormatting sqref="C29">
    <cfRule type="cellIs" dxfId="23" priority="2" operator="equal">
      <formula>"û"</formula>
    </cfRule>
  </conditionalFormatting>
  <conditionalFormatting sqref="D10">
    <cfRule type="cellIs" dxfId="22" priority="1" operator="equal">
      <formula>"û"</formula>
    </cfRule>
  </conditionalFormatting>
  <hyperlinks>
    <hyperlink ref="K12" r:id="rId1" xr:uid="{00000000-0004-0000-0E00-000000000000}"/>
    <hyperlink ref="B9" r:id="rId2" xr:uid="{00000000-0004-0000-0E00-000001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FFB047"/>
  </sheetPr>
  <dimension ref="A2:L47"/>
  <sheetViews>
    <sheetView workbookViewId="0">
      <pane ySplit="2" topLeftCell="A3" activePane="bottomLeft" state="frozen"/>
      <selection pane="bottomLeft"/>
    </sheetView>
  </sheetViews>
  <sheetFormatPr defaultColWidth="9.08984375" defaultRowHeight="14.5" x14ac:dyDescent="0.35"/>
  <cols>
    <col min="1" max="1" width="4.54296875" style="43" customWidth="1"/>
    <col min="2" max="2" width="49.6328125" style="43" customWidth="1"/>
    <col min="3" max="3" width="28.36328125" style="44" customWidth="1"/>
    <col min="4" max="4" width="28.453125" style="43" customWidth="1"/>
    <col min="5" max="6" width="17.6328125" style="44" customWidth="1"/>
    <col min="7" max="9" width="17.6328125" style="43" customWidth="1"/>
    <col min="10" max="10" width="28.08984375" style="43" customWidth="1"/>
    <col min="11" max="11" width="29.54296875" style="43" customWidth="1"/>
    <col min="12" max="12" width="22.08984375" style="43" customWidth="1"/>
    <col min="13" max="16384" width="9.08984375" style="43"/>
  </cols>
  <sheetData>
    <row r="2" spans="1:11" ht="43.5" customHeight="1" x14ac:dyDescent="0.35">
      <c r="B2" s="45" t="s">
        <v>66</v>
      </c>
    </row>
    <row r="3" spans="1:11" ht="17" x14ac:dyDescent="0.4">
      <c r="B3" s="46" t="s">
        <v>26</v>
      </c>
    </row>
    <row r="4" spans="1:11" x14ac:dyDescent="0.35">
      <c r="B4" s="43" t="s">
        <v>67</v>
      </c>
    </row>
    <row r="5" spans="1:11" x14ac:dyDescent="0.35">
      <c r="B5" s="43" t="s">
        <v>24</v>
      </c>
    </row>
    <row r="7" spans="1:11" x14ac:dyDescent="0.35">
      <c r="B7" s="61" t="str">
        <f>CONCATENATE("If you prefer to be connected to all ",B2,", go back to 'Your Markets' and select 'Yes'")</f>
        <v>If you prefer to be connected to all Political Risks Markets (PR), go back to 'Your Markets' and select 'Yes'</v>
      </c>
    </row>
    <row r="8" spans="1:11" x14ac:dyDescent="0.35">
      <c r="A8" s="188"/>
      <c r="B8" s="190"/>
      <c r="C8" s="187"/>
      <c r="D8" s="188"/>
      <c r="E8" s="187"/>
      <c r="F8" s="187"/>
      <c r="G8" s="188"/>
      <c r="H8" s="188"/>
      <c r="I8" s="188"/>
      <c r="J8" s="188"/>
      <c r="K8" s="188"/>
    </row>
    <row r="9" spans="1:11" x14ac:dyDescent="0.35">
      <c r="A9" s="222"/>
      <c r="B9" s="220" t="s">
        <v>523</v>
      </c>
      <c r="C9" s="221"/>
      <c r="D9" s="222"/>
      <c r="E9" s="223"/>
      <c r="F9" s="223"/>
      <c r="G9" s="222"/>
      <c r="H9" s="222"/>
      <c r="I9" s="222"/>
      <c r="J9" s="222"/>
      <c r="K9" s="222"/>
    </row>
    <row r="10" spans="1:11" s="188" customFormat="1" ht="15" thickBot="1" x14ac:dyDescent="0.4">
      <c r="C10" s="187"/>
      <c r="E10" s="187"/>
      <c r="F10" s="187"/>
    </row>
    <row r="11" spans="1:11" ht="35" customHeight="1" x14ac:dyDescent="0.35">
      <c r="A11" s="188"/>
      <c r="B11" s="191" t="s">
        <v>51</v>
      </c>
      <c r="C11" s="192" t="s">
        <v>50</v>
      </c>
      <c r="D11" s="193" t="s">
        <v>54</v>
      </c>
      <c r="E11" s="193" t="s">
        <v>43</v>
      </c>
      <c r="F11" s="193" t="s">
        <v>145</v>
      </c>
      <c r="G11" s="193" t="s">
        <v>38</v>
      </c>
      <c r="H11" s="193" t="s">
        <v>39</v>
      </c>
      <c r="I11" s="193" t="s">
        <v>40</v>
      </c>
      <c r="J11" s="193" t="s">
        <v>41</v>
      </c>
      <c r="K11" s="194" t="s">
        <v>48</v>
      </c>
    </row>
    <row r="12" spans="1:11" ht="15" customHeight="1" x14ac:dyDescent="0.35">
      <c r="A12" s="188"/>
      <c r="B12" s="237" t="s">
        <v>522</v>
      </c>
      <c r="C12" s="195" t="s">
        <v>55</v>
      </c>
      <c r="D12" s="195" t="s">
        <v>42</v>
      </c>
      <c r="E12" s="196">
        <v>1234</v>
      </c>
      <c r="F12" s="196"/>
      <c r="G12" s="196" t="s">
        <v>56</v>
      </c>
      <c r="H12" s="196" t="s">
        <v>57</v>
      </c>
      <c r="I12" s="196">
        <v>123456</v>
      </c>
      <c r="J12" s="195" t="s">
        <v>520</v>
      </c>
      <c r="K12" s="197" t="s">
        <v>521</v>
      </c>
    </row>
    <row r="13" spans="1:11" ht="15" customHeight="1" x14ac:dyDescent="0.35">
      <c r="A13" s="188"/>
      <c r="B13" s="238"/>
      <c r="C13" s="206"/>
      <c r="D13" s="207"/>
      <c r="E13" s="208"/>
      <c r="F13" s="208"/>
      <c r="G13" s="208"/>
      <c r="H13" s="208"/>
      <c r="I13" s="208"/>
      <c r="J13" s="207"/>
      <c r="K13" s="209"/>
    </row>
    <row r="14" spans="1:11" ht="15" customHeight="1" x14ac:dyDescent="0.35">
      <c r="A14" s="188"/>
      <c r="B14" s="238"/>
      <c r="C14" s="206"/>
      <c r="D14" s="207"/>
      <c r="E14" s="208"/>
      <c r="F14" s="208"/>
      <c r="G14" s="208"/>
      <c r="H14" s="208"/>
      <c r="I14" s="208"/>
      <c r="J14" s="207"/>
      <c r="K14" s="209"/>
    </row>
    <row r="15" spans="1:11" ht="15" customHeight="1" x14ac:dyDescent="0.35">
      <c r="A15" s="188"/>
      <c r="B15" s="238"/>
      <c r="C15" s="206"/>
      <c r="D15" s="207"/>
      <c r="E15" s="208"/>
      <c r="F15" s="208"/>
      <c r="G15" s="208"/>
      <c r="H15" s="208"/>
      <c r="I15" s="208"/>
      <c r="J15" s="207"/>
      <c r="K15" s="209"/>
    </row>
    <row r="16" spans="1:11" ht="15" customHeight="1" x14ac:dyDescent="0.35">
      <c r="A16" s="188"/>
      <c r="B16" s="238"/>
      <c r="C16" s="206"/>
      <c r="D16" s="207"/>
      <c r="E16" s="208"/>
      <c r="F16" s="208"/>
      <c r="G16" s="208"/>
      <c r="H16" s="208"/>
      <c r="I16" s="208"/>
      <c r="J16" s="207"/>
      <c r="K16" s="209"/>
    </row>
    <row r="17" spans="1:12" ht="15" customHeight="1" x14ac:dyDescent="0.35">
      <c r="A17" s="188"/>
      <c r="B17" s="238"/>
      <c r="C17" s="206"/>
      <c r="D17" s="207"/>
      <c r="E17" s="208"/>
      <c r="F17" s="208"/>
      <c r="G17" s="208"/>
      <c r="H17" s="208"/>
      <c r="I17" s="208"/>
      <c r="J17" s="207"/>
      <c r="K17" s="209"/>
    </row>
    <row r="18" spans="1:12" ht="15" customHeight="1" x14ac:dyDescent="0.35">
      <c r="A18" s="188"/>
      <c r="B18" s="238"/>
      <c r="C18" s="206"/>
      <c r="D18" s="207"/>
      <c r="E18" s="208"/>
      <c r="F18" s="208"/>
      <c r="G18" s="208"/>
      <c r="H18" s="208"/>
      <c r="I18" s="208"/>
      <c r="J18" s="207"/>
      <c r="K18" s="209"/>
    </row>
    <row r="19" spans="1:12" ht="15" customHeight="1" x14ac:dyDescent="0.35">
      <c r="A19" s="188"/>
      <c r="B19" s="238"/>
      <c r="C19" s="206"/>
      <c r="D19" s="207"/>
      <c r="E19" s="208"/>
      <c r="F19" s="208"/>
      <c r="G19" s="208"/>
      <c r="H19" s="208"/>
      <c r="I19" s="208"/>
      <c r="J19" s="207"/>
      <c r="K19" s="209"/>
    </row>
    <row r="20" spans="1:12" ht="15" customHeight="1" x14ac:dyDescent="0.35">
      <c r="A20" s="188"/>
      <c r="B20" s="238"/>
      <c r="C20" s="206"/>
      <c r="D20" s="207"/>
      <c r="E20" s="208"/>
      <c r="F20" s="208"/>
      <c r="G20" s="208"/>
      <c r="H20" s="208"/>
      <c r="I20" s="208"/>
      <c r="J20" s="207"/>
      <c r="K20" s="209"/>
    </row>
    <row r="21" spans="1:12" ht="15" customHeight="1" x14ac:dyDescent="0.35">
      <c r="A21" s="188"/>
      <c r="B21" s="238"/>
      <c r="C21" s="206"/>
      <c r="D21" s="207"/>
      <c r="E21" s="208"/>
      <c r="F21" s="208"/>
      <c r="G21" s="208"/>
      <c r="H21" s="208"/>
      <c r="I21" s="208"/>
      <c r="J21" s="207"/>
      <c r="K21" s="209"/>
    </row>
    <row r="22" spans="1:12" ht="15" customHeight="1" x14ac:dyDescent="0.35">
      <c r="A22" s="188"/>
      <c r="B22" s="238"/>
      <c r="C22" s="206"/>
      <c r="D22" s="207"/>
      <c r="E22" s="208"/>
      <c r="F22" s="208"/>
      <c r="G22" s="208"/>
      <c r="H22" s="208"/>
      <c r="I22" s="208"/>
      <c r="J22" s="207"/>
      <c r="K22" s="209"/>
    </row>
    <row r="23" spans="1:12" ht="15" customHeight="1" x14ac:dyDescent="0.35">
      <c r="A23" s="188"/>
      <c r="B23" s="238"/>
      <c r="C23" s="206"/>
      <c r="D23" s="207"/>
      <c r="E23" s="208"/>
      <c r="F23" s="208"/>
      <c r="G23" s="208"/>
      <c r="H23" s="208"/>
      <c r="I23" s="208"/>
      <c r="J23" s="207"/>
      <c r="K23" s="209"/>
    </row>
    <row r="24" spans="1:12" ht="15" customHeight="1" x14ac:dyDescent="0.35">
      <c r="A24" s="188"/>
      <c r="B24" s="238"/>
      <c r="C24" s="207"/>
      <c r="D24" s="207"/>
      <c r="E24" s="208"/>
      <c r="F24" s="208"/>
      <c r="G24" s="208"/>
      <c r="H24" s="208"/>
      <c r="I24" s="208"/>
      <c r="J24" s="207"/>
      <c r="K24" s="209"/>
    </row>
    <row r="25" spans="1:12" ht="15" customHeight="1" x14ac:dyDescent="0.35">
      <c r="A25" s="188"/>
      <c r="B25" s="238"/>
      <c r="C25" s="207"/>
      <c r="D25" s="207"/>
      <c r="E25" s="208"/>
      <c r="F25" s="208"/>
      <c r="G25" s="208"/>
      <c r="H25" s="208"/>
      <c r="I25" s="208"/>
      <c r="J25" s="207"/>
      <c r="K25" s="209"/>
    </row>
    <row r="26" spans="1:12" ht="15" customHeight="1" x14ac:dyDescent="0.35">
      <c r="A26" s="188"/>
      <c r="B26" s="238"/>
      <c r="C26" s="207"/>
      <c r="D26" s="207"/>
      <c r="E26" s="208"/>
      <c r="F26" s="208"/>
      <c r="G26" s="208"/>
      <c r="H26" s="208"/>
      <c r="I26" s="208"/>
      <c r="J26" s="207"/>
      <c r="K26" s="209"/>
    </row>
    <row r="27" spans="1:12" ht="15" thickBot="1" x14ac:dyDescent="0.4">
      <c r="A27" s="188"/>
      <c r="B27" s="239"/>
      <c r="C27" s="210"/>
      <c r="D27" s="210"/>
      <c r="E27" s="211"/>
      <c r="F27" s="211"/>
      <c r="G27" s="211"/>
      <c r="H27" s="211"/>
      <c r="I27" s="211"/>
      <c r="J27" s="210"/>
      <c r="K27" s="212"/>
    </row>
    <row r="28" spans="1:12" s="62" customFormat="1" ht="35.15" customHeight="1" thickBot="1" x14ac:dyDescent="0.4">
      <c r="A28" s="188"/>
      <c r="B28" s="198"/>
      <c r="C28" s="199"/>
      <c r="D28" s="199"/>
      <c r="E28" s="199"/>
      <c r="F28" s="199"/>
      <c r="G28" s="199"/>
      <c r="H28" s="199"/>
      <c r="I28" s="199"/>
      <c r="J28" s="199"/>
      <c r="K28" s="199"/>
      <c r="L28" s="63"/>
    </row>
    <row r="29" spans="1:12" ht="35" customHeight="1" x14ac:dyDescent="0.35">
      <c r="A29" s="204"/>
      <c r="B29" s="200" t="s">
        <v>52</v>
      </c>
      <c r="C29" s="201" t="s">
        <v>50</v>
      </c>
      <c r="D29" s="202" t="s">
        <v>49</v>
      </c>
      <c r="E29" s="203"/>
      <c r="F29" s="203"/>
      <c r="G29" s="203"/>
      <c r="H29" s="203"/>
      <c r="I29" s="203"/>
      <c r="J29" s="203"/>
      <c r="K29" s="203"/>
      <c r="L29" s="64"/>
    </row>
    <row r="30" spans="1:12" ht="15" customHeight="1" x14ac:dyDescent="0.35">
      <c r="A30" s="188"/>
      <c r="B30" s="240" t="s">
        <v>53</v>
      </c>
      <c r="C30" s="213"/>
      <c r="D30" s="214"/>
      <c r="E30" s="205"/>
      <c r="F30" s="205"/>
      <c r="G30" s="205"/>
      <c r="H30" s="205"/>
      <c r="I30" s="205"/>
      <c r="J30" s="205"/>
      <c r="K30" s="205"/>
      <c r="L30" s="64"/>
    </row>
    <row r="31" spans="1:12" ht="15" customHeight="1" x14ac:dyDescent="0.35">
      <c r="A31" s="188"/>
      <c r="B31" s="240"/>
      <c r="C31" s="215"/>
      <c r="D31" s="216"/>
      <c r="E31" s="205"/>
      <c r="F31" s="205"/>
      <c r="G31" s="205"/>
      <c r="H31" s="205"/>
      <c r="I31" s="205"/>
      <c r="J31" s="205"/>
      <c r="K31" s="205"/>
      <c r="L31" s="64"/>
    </row>
    <row r="32" spans="1:12" ht="15" customHeight="1" x14ac:dyDescent="0.35">
      <c r="A32" s="188"/>
      <c r="B32" s="240"/>
      <c r="C32" s="215"/>
      <c r="D32" s="216"/>
      <c r="E32" s="205"/>
      <c r="F32" s="205"/>
      <c r="G32" s="205"/>
      <c r="H32" s="205"/>
      <c r="I32" s="205"/>
      <c r="J32" s="205"/>
      <c r="K32" s="205"/>
      <c r="L32" s="64"/>
    </row>
    <row r="33" spans="1:12" ht="15" customHeight="1" x14ac:dyDescent="0.35">
      <c r="A33" s="188"/>
      <c r="B33" s="240"/>
      <c r="C33" s="215"/>
      <c r="D33" s="216"/>
      <c r="E33" s="205"/>
      <c r="F33" s="205"/>
      <c r="G33" s="205"/>
      <c r="H33" s="205"/>
      <c r="I33" s="205"/>
      <c r="J33" s="205"/>
      <c r="K33" s="205"/>
      <c r="L33" s="64"/>
    </row>
    <row r="34" spans="1:12" ht="15" customHeight="1" x14ac:dyDescent="0.35">
      <c r="A34" s="188"/>
      <c r="B34" s="240"/>
      <c r="C34" s="215"/>
      <c r="D34" s="216"/>
      <c r="E34" s="205"/>
      <c r="F34" s="205"/>
      <c r="G34" s="205"/>
      <c r="H34" s="205"/>
      <c r="I34" s="205"/>
      <c r="J34" s="205"/>
      <c r="K34" s="205"/>
      <c r="L34" s="64"/>
    </row>
    <row r="35" spans="1:12" ht="15" customHeight="1" x14ac:dyDescent="0.35">
      <c r="A35" s="188"/>
      <c r="B35" s="240"/>
      <c r="C35" s="215"/>
      <c r="D35" s="216"/>
      <c r="E35" s="205"/>
      <c r="F35" s="205"/>
      <c r="G35" s="205"/>
      <c r="H35" s="205"/>
      <c r="I35" s="205"/>
      <c r="J35" s="205"/>
      <c r="K35" s="205"/>
      <c r="L35" s="64"/>
    </row>
    <row r="36" spans="1:12" ht="15" customHeight="1" x14ac:dyDescent="0.35">
      <c r="A36" s="188"/>
      <c r="B36" s="240"/>
      <c r="C36" s="215"/>
      <c r="D36" s="216"/>
      <c r="E36" s="205"/>
      <c r="F36" s="205"/>
      <c r="G36" s="205"/>
      <c r="H36" s="205"/>
      <c r="I36" s="205"/>
      <c r="J36" s="205"/>
      <c r="K36" s="205"/>
      <c r="L36" s="64"/>
    </row>
    <row r="37" spans="1:12" ht="15" customHeight="1" x14ac:dyDescent="0.35">
      <c r="A37" s="188"/>
      <c r="B37" s="240"/>
      <c r="C37" s="215"/>
      <c r="D37" s="216"/>
      <c r="E37" s="205"/>
      <c r="F37" s="205"/>
      <c r="G37" s="205"/>
      <c r="H37" s="205"/>
      <c r="I37" s="205"/>
      <c r="J37" s="205"/>
      <c r="K37" s="205"/>
      <c r="L37" s="64"/>
    </row>
    <row r="38" spans="1:12" ht="15" customHeight="1" x14ac:dyDescent="0.35">
      <c r="A38" s="188"/>
      <c r="B38" s="240"/>
      <c r="C38" s="215"/>
      <c r="D38" s="216"/>
      <c r="E38" s="205"/>
      <c r="F38" s="205"/>
      <c r="G38" s="205"/>
      <c r="H38" s="205"/>
      <c r="I38" s="205"/>
      <c r="J38" s="205"/>
      <c r="K38" s="205"/>
      <c r="L38" s="64"/>
    </row>
    <row r="39" spans="1:12" ht="15" customHeight="1" x14ac:dyDescent="0.35">
      <c r="A39" s="188"/>
      <c r="B39" s="240"/>
      <c r="C39" s="215"/>
      <c r="D39" s="216"/>
      <c r="E39" s="205"/>
      <c r="F39" s="205"/>
      <c r="G39" s="205"/>
      <c r="H39" s="205"/>
      <c r="I39" s="205"/>
      <c r="J39" s="205"/>
      <c r="K39" s="205"/>
      <c r="L39" s="64"/>
    </row>
    <row r="40" spans="1:12" ht="15" customHeight="1" x14ac:dyDescent="0.35">
      <c r="A40" s="188"/>
      <c r="B40" s="240"/>
      <c r="C40" s="217"/>
      <c r="D40" s="216"/>
      <c r="E40" s="205"/>
      <c r="F40" s="205"/>
      <c r="G40" s="205"/>
      <c r="H40" s="205"/>
      <c r="I40" s="205"/>
      <c r="J40" s="205"/>
      <c r="K40" s="205"/>
      <c r="L40" s="64"/>
    </row>
    <row r="41" spans="1:12" ht="15" customHeight="1" x14ac:dyDescent="0.35">
      <c r="A41" s="188"/>
      <c r="B41" s="240"/>
      <c r="C41" s="217"/>
      <c r="D41" s="216"/>
      <c r="E41" s="205"/>
      <c r="F41" s="205"/>
      <c r="G41" s="205"/>
      <c r="H41" s="205"/>
      <c r="I41" s="205"/>
      <c r="J41" s="205"/>
      <c r="K41" s="205"/>
      <c r="L41" s="64"/>
    </row>
    <row r="42" spans="1:12" ht="15" customHeight="1" x14ac:dyDescent="0.35">
      <c r="A42" s="188"/>
      <c r="B42" s="240"/>
      <c r="C42" s="215"/>
      <c r="D42" s="216"/>
      <c r="E42" s="205"/>
      <c r="F42" s="205"/>
      <c r="G42" s="205"/>
      <c r="H42" s="205"/>
      <c r="I42" s="205"/>
      <c r="J42" s="205"/>
      <c r="K42" s="205"/>
      <c r="L42" s="64"/>
    </row>
    <row r="43" spans="1:12" ht="15" customHeight="1" x14ac:dyDescent="0.35">
      <c r="A43" s="188"/>
      <c r="B43" s="240"/>
      <c r="C43" s="215"/>
      <c r="D43" s="216"/>
      <c r="E43" s="205"/>
      <c r="F43" s="205"/>
      <c r="G43" s="205"/>
      <c r="H43" s="205"/>
      <c r="I43" s="205"/>
      <c r="J43" s="205"/>
      <c r="K43" s="205"/>
      <c r="L43" s="64"/>
    </row>
    <row r="44" spans="1:12" ht="15" thickBot="1" x14ac:dyDescent="0.4">
      <c r="A44" s="188"/>
      <c r="B44" s="241"/>
      <c r="C44" s="218"/>
      <c r="D44" s="219"/>
      <c r="E44" s="205"/>
      <c r="F44" s="205"/>
      <c r="G44" s="205"/>
      <c r="H44" s="205"/>
      <c r="I44" s="205"/>
      <c r="J44" s="205"/>
      <c r="K44" s="205"/>
    </row>
    <row r="45" spans="1:12" x14ac:dyDescent="0.35">
      <c r="A45" s="188"/>
      <c r="B45" s="188"/>
      <c r="C45" s="187"/>
      <c r="D45" s="188"/>
      <c r="E45" s="187"/>
      <c r="F45" s="187"/>
      <c r="G45" s="188"/>
      <c r="H45" s="188"/>
      <c r="I45" s="188"/>
      <c r="J45" s="188"/>
      <c r="K45" s="188"/>
    </row>
    <row r="46" spans="1:12" x14ac:dyDescent="0.35">
      <c r="A46" s="188"/>
      <c r="B46" s="188"/>
      <c r="C46" s="187"/>
      <c r="D46" s="188"/>
      <c r="E46" s="187"/>
      <c r="F46" s="187"/>
      <c r="G46" s="188"/>
      <c r="H46" s="188"/>
      <c r="I46" s="188"/>
      <c r="J46" s="188"/>
      <c r="K46" s="188"/>
    </row>
    <row r="47" spans="1:12" x14ac:dyDescent="0.35">
      <c r="A47" s="188"/>
      <c r="B47" s="188"/>
      <c r="C47" s="187"/>
      <c r="D47" s="188"/>
      <c r="E47" s="187"/>
      <c r="F47" s="187"/>
      <c r="G47" s="188"/>
      <c r="H47" s="188"/>
      <c r="I47" s="188"/>
      <c r="J47" s="188"/>
      <c r="K47" s="188"/>
    </row>
  </sheetData>
  <sheetProtection sheet="1" objects="1" scenarios="1" insertRows="0" deleteRows="0"/>
  <mergeCells count="2">
    <mergeCell ref="B12:B27"/>
    <mergeCell ref="B30:B44"/>
  </mergeCells>
  <conditionalFormatting sqref="D1:D7 D48:D1048576">
    <cfRule type="cellIs" dxfId="21" priority="4" operator="equal">
      <formula>"û"</formula>
    </cfRule>
  </conditionalFormatting>
  <conditionalFormatting sqref="D8:D9 D29:D47">
    <cfRule type="cellIs" dxfId="20" priority="3" operator="equal">
      <formula>"û"</formula>
    </cfRule>
  </conditionalFormatting>
  <conditionalFormatting sqref="C29">
    <cfRule type="cellIs" dxfId="19" priority="2" operator="equal">
      <formula>"û"</formula>
    </cfRule>
  </conditionalFormatting>
  <conditionalFormatting sqref="D10">
    <cfRule type="cellIs" dxfId="18" priority="1" operator="equal">
      <formula>"û"</formula>
    </cfRule>
  </conditionalFormatting>
  <hyperlinks>
    <hyperlink ref="K12" r:id="rId1" xr:uid="{00000000-0004-0000-0F00-000000000000}"/>
    <hyperlink ref="B9" r:id="rId2" xr:uid="{00000000-0004-0000-0F00-000001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FFB047"/>
  </sheetPr>
  <dimension ref="A2:L47"/>
  <sheetViews>
    <sheetView workbookViewId="0">
      <pane ySplit="2" topLeftCell="A3" activePane="bottomLeft" state="frozen"/>
      <selection pane="bottomLeft"/>
    </sheetView>
  </sheetViews>
  <sheetFormatPr defaultColWidth="9.08984375" defaultRowHeight="14.5" x14ac:dyDescent="0.35"/>
  <cols>
    <col min="1" max="1" width="4.54296875" style="43" customWidth="1"/>
    <col min="2" max="2" width="49.6328125" style="43" customWidth="1"/>
    <col min="3" max="3" width="28.36328125" style="44" customWidth="1"/>
    <col min="4" max="4" width="28.453125" style="43" customWidth="1"/>
    <col min="5" max="6" width="17.6328125" style="44" customWidth="1"/>
    <col min="7" max="9" width="17.6328125" style="43" customWidth="1"/>
    <col min="10" max="10" width="28.08984375" style="43" customWidth="1"/>
    <col min="11" max="11" width="29.54296875" style="43" customWidth="1"/>
    <col min="12" max="12" width="22.08984375" style="43" customWidth="1"/>
    <col min="13" max="16384" width="9.08984375" style="43"/>
  </cols>
  <sheetData>
    <row r="2" spans="1:11" ht="43.5" customHeight="1" x14ac:dyDescent="0.35">
      <c r="B2" s="45" t="s">
        <v>63</v>
      </c>
    </row>
    <row r="3" spans="1:11" ht="17" x14ac:dyDescent="0.4">
      <c r="B3" s="46" t="s">
        <v>26</v>
      </c>
    </row>
    <row r="4" spans="1:11" x14ac:dyDescent="0.35">
      <c r="B4" s="43" t="s">
        <v>62</v>
      </c>
    </row>
    <row r="5" spans="1:11" x14ac:dyDescent="0.35">
      <c r="B5" s="43" t="s">
        <v>24</v>
      </c>
    </row>
    <row r="7" spans="1:11" x14ac:dyDescent="0.35">
      <c r="B7" s="61" t="str">
        <f>CONCATENATE("If you prefer to be connected to all ",B2,", go back to 'Your Markets' and select 'Yes'")</f>
        <v>If you prefer to be connected to all Property &amp; Casualty Markets (P&amp;C), go back to 'Your Markets' and select 'Yes'</v>
      </c>
    </row>
    <row r="8" spans="1:11" x14ac:dyDescent="0.35">
      <c r="A8" s="188"/>
      <c r="B8" s="190"/>
      <c r="C8" s="187"/>
      <c r="D8" s="188"/>
      <c r="E8" s="187"/>
      <c r="F8" s="187"/>
      <c r="G8" s="188"/>
      <c r="H8" s="188"/>
      <c r="I8" s="188"/>
      <c r="J8" s="188"/>
      <c r="K8" s="188"/>
    </row>
    <row r="9" spans="1:11" x14ac:dyDescent="0.35">
      <c r="A9" s="222"/>
      <c r="B9" s="220" t="s">
        <v>523</v>
      </c>
      <c r="C9" s="221"/>
      <c r="D9" s="222"/>
      <c r="E9" s="223"/>
      <c r="F9" s="223"/>
      <c r="G9" s="222"/>
      <c r="H9" s="222"/>
      <c r="I9" s="222"/>
      <c r="J9" s="222"/>
      <c r="K9" s="222"/>
    </row>
    <row r="10" spans="1:11" s="188" customFormat="1" ht="15" thickBot="1" x14ac:dyDescent="0.4">
      <c r="C10" s="187"/>
      <c r="E10" s="187"/>
      <c r="F10" s="187"/>
    </row>
    <row r="11" spans="1:11" ht="35" customHeight="1" x14ac:dyDescent="0.35">
      <c r="A11" s="188"/>
      <c r="B11" s="191" t="s">
        <v>51</v>
      </c>
      <c r="C11" s="192" t="s">
        <v>50</v>
      </c>
      <c r="D11" s="193" t="s">
        <v>54</v>
      </c>
      <c r="E11" s="193" t="s">
        <v>43</v>
      </c>
      <c r="F11" s="193" t="s">
        <v>145</v>
      </c>
      <c r="G11" s="193" t="s">
        <v>38</v>
      </c>
      <c r="H11" s="193" t="s">
        <v>39</v>
      </c>
      <c r="I11" s="193" t="s">
        <v>40</v>
      </c>
      <c r="J11" s="193" t="s">
        <v>41</v>
      </c>
      <c r="K11" s="194" t="s">
        <v>48</v>
      </c>
    </row>
    <row r="12" spans="1:11" ht="15" customHeight="1" x14ac:dyDescent="0.35">
      <c r="A12" s="188"/>
      <c r="B12" s="237" t="s">
        <v>522</v>
      </c>
      <c r="C12" s="195" t="s">
        <v>55</v>
      </c>
      <c r="D12" s="195" t="s">
        <v>42</v>
      </c>
      <c r="E12" s="196">
        <v>1234</v>
      </c>
      <c r="F12" s="196"/>
      <c r="G12" s="196" t="s">
        <v>56</v>
      </c>
      <c r="H12" s="196" t="s">
        <v>57</v>
      </c>
      <c r="I12" s="196">
        <v>123456</v>
      </c>
      <c r="J12" s="195" t="s">
        <v>520</v>
      </c>
      <c r="K12" s="197" t="s">
        <v>521</v>
      </c>
    </row>
    <row r="13" spans="1:11" ht="15" customHeight="1" x14ac:dyDescent="0.35">
      <c r="A13" s="188"/>
      <c r="B13" s="238"/>
      <c r="C13" s="206"/>
      <c r="D13" s="207"/>
      <c r="E13" s="208"/>
      <c r="F13" s="208"/>
      <c r="G13" s="208"/>
      <c r="H13" s="208"/>
      <c r="I13" s="208"/>
      <c r="J13" s="207"/>
      <c r="K13" s="209"/>
    </row>
    <row r="14" spans="1:11" ht="15" customHeight="1" x14ac:dyDescent="0.35">
      <c r="A14" s="188"/>
      <c r="B14" s="238"/>
      <c r="C14" s="206"/>
      <c r="D14" s="207"/>
      <c r="E14" s="208"/>
      <c r="F14" s="208"/>
      <c r="G14" s="208"/>
      <c r="H14" s="208"/>
      <c r="I14" s="208"/>
      <c r="J14" s="207"/>
      <c r="K14" s="209"/>
    </row>
    <row r="15" spans="1:11" ht="15" customHeight="1" x14ac:dyDescent="0.35">
      <c r="A15" s="188"/>
      <c r="B15" s="238"/>
      <c r="C15" s="206"/>
      <c r="D15" s="207"/>
      <c r="E15" s="208"/>
      <c r="F15" s="208"/>
      <c r="G15" s="208"/>
      <c r="H15" s="208"/>
      <c r="I15" s="208"/>
      <c r="J15" s="207"/>
      <c r="K15" s="209"/>
    </row>
    <row r="16" spans="1:11" ht="15" customHeight="1" x14ac:dyDescent="0.35">
      <c r="A16" s="188"/>
      <c r="B16" s="238"/>
      <c r="C16" s="206"/>
      <c r="D16" s="207"/>
      <c r="E16" s="208"/>
      <c r="F16" s="208"/>
      <c r="G16" s="208"/>
      <c r="H16" s="208"/>
      <c r="I16" s="208"/>
      <c r="J16" s="207"/>
      <c r="K16" s="209"/>
    </row>
    <row r="17" spans="1:12" ht="15" customHeight="1" x14ac:dyDescent="0.35">
      <c r="A17" s="188"/>
      <c r="B17" s="238"/>
      <c r="C17" s="206"/>
      <c r="D17" s="207"/>
      <c r="E17" s="208"/>
      <c r="F17" s="208"/>
      <c r="G17" s="208"/>
      <c r="H17" s="208"/>
      <c r="I17" s="208"/>
      <c r="J17" s="207"/>
      <c r="K17" s="209"/>
    </row>
    <row r="18" spans="1:12" ht="15" customHeight="1" x14ac:dyDescent="0.35">
      <c r="A18" s="188"/>
      <c r="B18" s="238"/>
      <c r="C18" s="206"/>
      <c r="D18" s="207"/>
      <c r="E18" s="208"/>
      <c r="F18" s="208"/>
      <c r="G18" s="208"/>
      <c r="H18" s="208"/>
      <c r="I18" s="208"/>
      <c r="J18" s="207"/>
      <c r="K18" s="209"/>
    </row>
    <row r="19" spans="1:12" ht="15" customHeight="1" x14ac:dyDescent="0.35">
      <c r="A19" s="188"/>
      <c r="B19" s="238"/>
      <c r="C19" s="206"/>
      <c r="D19" s="207"/>
      <c r="E19" s="208"/>
      <c r="F19" s="208"/>
      <c r="G19" s="208"/>
      <c r="H19" s="208"/>
      <c r="I19" s="208"/>
      <c r="J19" s="207"/>
      <c r="K19" s="209"/>
    </row>
    <row r="20" spans="1:12" ht="15" customHeight="1" x14ac:dyDescent="0.35">
      <c r="A20" s="188"/>
      <c r="B20" s="238"/>
      <c r="C20" s="206"/>
      <c r="D20" s="207"/>
      <c r="E20" s="208"/>
      <c r="F20" s="208"/>
      <c r="G20" s="208"/>
      <c r="H20" s="208"/>
      <c r="I20" s="208"/>
      <c r="J20" s="207"/>
      <c r="K20" s="209"/>
    </row>
    <row r="21" spans="1:12" ht="15" customHeight="1" x14ac:dyDescent="0.35">
      <c r="A21" s="188"/>
      <c r="B21" s="238"/>
      <c r="C21" s="206"/>
      <c r="D21" s="207"/>
      <c r="E21" s="208"/>
      <c r="F21" s="208"/>
      <c r="G21" s="208"/>
      <c r="H21" s="208"/>
      <c r="I21" s="208"/>
      <c r="J21" s="207"/>
      <c r="K21" s="209"/>
    </row>
    <row r="22" spans="1:12" ht="15" customHeight="1" x14ac:dyDescent="0.35">
      <c r="A22" s="188"/>
      <c r="B22" s="238"/>
      <c r="C22" s="206"/>
      <c r="D22" s="207"/>
      <c r="E22" s="208"/>
      <c r="F22" s="208"/>
      <c r="G22" s="208"/>
      <c r="H22" s="208"/>
      <c r="I22" s="208"/>
      <c r="J22" s="207"/>
      <c r="K22" s="209"/>
    </row>
    <row r="23" spans="1:12" ht="15" customHeight="1" x14ac:dyDescent="0.35">
      <c r="A23" s="188"/>
      <c r="B23" s="238"/>
      <c r="C23" s="206"/>
      <c r="D23" s="207"/>
      <c r="E23" s="208"/>
      <c r="F23" s="208"/>
      <c r="G23" s="208"/>
      <c r="H23" s="208"/>
      <c r="I23" s="208"/>
      <c r="J23" s="207"/>
      <c r="K23" s="209"/>
    </row>
    <row r="24" spans="1:12" ht="15" customHeight="1" x14ac:dyDescent="0.35">
      <c r="A24" s="188"/>
      <c r="B24" s="238"/>
      <c r="C24" s="207"/>
      <c r="D24" s="207"/>
      <c r="E24" s="208"/>
      <c r="F24" s="208"/>
      <c r="G24" s="208"/>
      <c r="H24" s="208"/>
      <c r="I24" s="208"/>
      <c r="J24" s="207"/>
      <c r="K24" s="209"/>
    </row>
    <row r="25" spans="1:12" ht="15" customHeight="1" x14ac:dyDescent="0.35">
      <c r="A25" s="188"/>
      <c r="B25" s="238"/>
      <c r="C25" s="207"/>
      <c r="D25" s="207"/>
      <c r="E25" s="208"/>
      <c r="F25" s="208"/>
      <c r="G25" s="208"/>
      <c r="H25" s="208"/>
      <c r="I25" s="208"/>
      <c r="J25" s="207"/>
      <c r="K25" s="209"/>
    </row>
    <row r="26" spans="1:12" ht="15" customHeight="1" x14ac:dyDescent="0.35">
      <c r="A26" s="188"/>
      <c r="B26" s="238"/>
      <c r="C26" s="207"/>
      <c r="D26" s="207"/>
      <c r="E26" s="208"/>
      <c r="F26" s="208"/>
      <c r="G26" s="208"/>
      <c r="H26" s="208"/>
      <c r="I26" s="208"/>
      <c r="J26" s="207"/>
      <c r="K26" s="209"/>
    </row>
    <row r="27" spans="1:12" ht="15" thickBot="1" x14ac:dyDescent="0.4">
      <c r="A27" s="188"/>
      <c r="B27" s="239"/>
      <c r="C27" s="210"/>
      <c r="D27" s="210"/>
      <c r="E27" s="211"/>
      <c r="F27" s="211"/>
      <c r="G27" s="211"/>
      <c r="H27" s="211"/>
      <c r="I27" s="211"/>
      <c r="J27" s="210"/>
      <c r="K27" s="212"/>
    </row>
    <row r="28" spans="1:12" s="62" customFormat="1" ht="35.15" customHeight="1" thickBot="1" x14ac:dyDescent="0.4">
      <c r="A28" s="188"/>
      <c r="B28" s="198"/>
      <c r="C28" s="199"/>
      <c r="D28" s="199"/>
      <c r="E28" s="199"/>
      <c r="F28" s="199"/>
      <c r="G28" s="199"/>
      <c r="H28" s="199"/>
      <c r="I28" s="199"/>
      <c r="J28" s="199"/>
      <c r="K28" s="199"/>
      <c r="L28" s="63"/>
    </row>
    <row r="29" spans="1:12" ht="35" customHeight="1" x14ac:dyDescent="0.35">
      <c r="A29" s="204"/>
      <c r="B29" s="200" t="s">
        <v>52</v>
      </c>
      <c r="C29" s="201" t="s">
        <v>50</v>
      </c>
      <c r="D29" s="202" t="s">
        <v>49</v>
      </c>
      <c r="E29" s="203"/>
      <c r="F29" s="203"/>
      <c r="G29" s="203"/>
      <c r="H29" s="203"/>
      <c r="I29" s="203"/>
      <c r="J29" s="203"/>
      <c r="K29" s="203"/>
      <c r="L29" s="64"/>
    </row>
    <row r="30" spans="1:12" ht="15" customHeight="1" x14ac:dyDescent="0.35">
      <c r="A30" s="188"/>
      <c r="B30" s="240" t="s">
        <v>53</v>
      </c>
      <c r="C30" s="213"/>
      <c r="D30" s="214"/>
      <c r="E30" s="205"/>
      <c r="F30" s="205"/>
      <c r="G30" s="205"/>
      <c r="H30" s="205"/>
      <c r="I30" s="205"/>
      <c r="J30" s="205"/>
      <c r="K30" s="205"/>
      <c r="L30" s="64"/>
    </row>
    <row r="31" spans="1:12" ht="15" customHeight="1" x14ac:dyDescent="0.35">
      <c r="A31" s="188"/>
      <c r="B31" s="240"/>
      <c r="C31" s="215"/>
      <c r="D31" s="216"/>
      <c r="E31" s="205"/>
      <c r="F31" s="205"/>
      <c r="G31" s="205"/>
      <c r="H31" s="205"/>
      <c r="I31" s="205"/>
      <c r="J31" s="205"/>
      <c r="K31" s="205"/>
      <c r="L31" s="64"/>
    </row>
    <row r="32" spans="1:12" ht="15" customHeight="1" x14ac:dyDescent="0.35">
      <c r="A32" s="188"/>
      <c r="B32" s="240"/>
      <c r="C32" s="215"/>
      <c r="D32" s="216"/>
      <c r="E32" s="205"/>
      <c r="F32" s="205"/>
      <c r="G32" s="205"/>
      <c r="H32" s="205"/>
      <c r="I32" s="205"/>
      <c r="J32" s="205"/>
      <c r="K32" s="205"/>
      <c r="L32" s="64"/>
    </row>
    <row r="33" spans="1:12" ht="15" customHeight="1" x14ac:dyDescent="0.35">
      <c r="A33" s="188"/>
      <c r="B33" s="240"/>
      <c r="C33" s="215"/>
      <c r="D33" s="216"/>
      <c r="E33" s="205"/>
      <c r="F33" s="205"/>
      <c r="G33" s="205"/>
      <c r="H33" s="205"/>
      <c r="I33" s="205"/>
      <c r="J33" s="205"/>
      <c r="K33" s="205"/>
      <c r="L33" s="64"/>
    </row>
    <row r="34" spans="1:12" ht="15" customHeight="1" x14ac:dyDescent="0.35">
      <c r="A34" s="188"/>
      <c r="B34" s="240"/>
      <c r="C34" s="215"/>
      <c r="D34" s="216"/>
      <c r="E34" s="205"/>
      <c r="F34" s="205"/>
      <c r="G34" s="205"/>
      <c r="H34" s="205"/>
      <c r="I34" s="205"/>
      <c r="J34" s="205"/>
      <c r="K34" s="205"/>
      <c r="L34" s="64"/>
    </row>
    <row r="35" spans="1:12" ht="15" customHeight="1" x14ac:dyDescent="0.35">
      <c r="A35" s="188"/>
      <c r="B35" s="240"/>
      <c r="C35" s="215"/>
      <c r="D35" s="216"/>
      <c r="E35" s="205"/>
      <c r="F35" s="205"/>
      <c r="G35" s="205"/>
      <c r="H35" s="205"/>
      <c r="I35" s="205"/>
      <c r="J35" s="205"/>
      <c r="K35" s="205"/>
      <c r="L35" s="64"/>
    </row>
    <row r="36" spans="1:12" ht="15" customHeight="1" x14ac:dyDescent="0.35">
      <c r="A36" s="188"/>
      <c r="B36" s="240"/>
      <c r="C36" s="215"/>
      <c r="D36" s="216"/>
      <c r="E36" s="205"/>
      <c r="F36" s="205"/>
      <c r="G36" s="205"/>
      <c r="H36" s="205"/>
      <c r="I36" s="205"/>
      <c r="J36" s="205"/>
      <c r="K36" s="205"/>
      <c r="L36" s="64"/>
    </row>
    <row r="37" spans="1:12" ht="15" customHeight="1" x14ac:dyDescent="0.35">
      <c r="A37" s="188"/>
      <c r="B37" s="240"/>
      <c r="C37" s="215"/>
      <c r="D37" s="216"/>
      <c r="E37" s="205"/>
      <c r="F37" s="205"/>
      <c r="G37" s="205"/>
      <c r="H37" s="205"/>
      <c r="I37" s="205"/>
      <c r="J37" s="205"/>
      <c r="K37" s="205"/>
      <c r="L37" s="64"/>
    </row>
    <row r="38" spans="1:12" ht="15" customHeight="1" x14ac:dyDescent="0.35">
      <c r="A38" s="188"/>
      <c r="B38" s="240"/>
      <c r="C38" s="215"/>
      <c r="D38" s="216"/>
      <c r="E38" s="205"/>
      <c r="F38" s="205"/>
      <c r="G38" s="205"/>
      <c r="H38" s="205"/>
      <c r="I38" s="205"/>
      <c r="J38" s="205"/>
      <c r="K38" s="205"/>
      <c r="L38" s="64"/>
    </row>
    <row r="39" spans="1:12" ht="15" customHeight="1" x14ac:dyDescent="0.35">
      <c r="A39" s="188"/>
      <c r="B39" s="240"/>
      <c r="C39" s="215"/>
      <c r="D39" s="216"/>
      <c r="E39" s="205"/>
      <c r="F39" s="205"/>
      <c r="G39" s="205"/>
      <c r="H39" s="205"/>
      <c r="I39" s="205"/>
      <c r="J39" s="205"/>
      <c r="K39" s="205"/>
      <c r="L39" s="64"/>
    </row>
    <row r="40" spans="1:12" ht="15" customHeight="1" x14ac:dyDescent="0.35">
      <c r="A40" s="188"/>
      <c r="B40" s="240"/>
      <c r="C40" s="217"/>
      <c r="D40" s="216"/>
      <c r="E40" s="205"/>
      <c r="F40" s="205"/>
      <c r="G40" s="205"/>
      <c r="H40" s="205"/>
      <c r="I40" s="205"/>
      <c r="J40" s="205"/>
      <c r="K40" s="205"/>
      <c r="L40" s="64"/>
    </row>
    <row r="41" spans="1:12" ht="15" customHeight="1" x14ac:dyDescent="0.35">
      <c r="A41" s="188"/>
      <c r="B41" s="240"/>
      <c r="C41" s="217"/>
      <c r="D41" s="216"/>
      <c r="E41" s="205"/>
      <c r="F41" s="205"/>
      <c r="G41" s="205"/>
      <c r="H41" s="205"/>
      <c r="I41" s="205"/>
      <c r="J41" s="205"/>
      <c r="K41" s="205"/>
      <c r="L41" s="64"/>
    </row>
    <row r="42" spans="1:12" ht="15" customHeight="1" x14ac:dyDescent="0.35">
      <c r="A42" s="188"/>
      <c r="B42" s="240"/>
      <c r="C42" s="215"/>
      <c r="D42" s="216"/>
      <c r="E42" s="205"/>
      <c r="F42" s="205"/>
      <c r="G42" s="205"/>
      <c r="H42" s="205"/>
      <c r="I42" s="205"/>
      <c r="J42" s="205"/>
      <c r="K42" s="205"/>
      <c r="L42" s="64"/>
    </row>
    <row r="43" spans="1:12" ht="15" customHeight="1" x14ac:dyDescent="0.35">
      <c r="A43" s="188"/>
      <c r="B43" s="240"/>
      <c r="C43" s="215"/>
      <c r="D43" s="216"/>
      <c r="E43" s="205"/>
      <c r="F43" s="205"/>
      <c r="G43" s="205"/>
      <c r="H43" s="205"/>
      <c r="I43" s="205"/>
      <c r="J43" s="205"/>
      <c r="K43" s="205"/>
      <c r="L43" s="64"/>
    </row>
    <row r="44" spans="1:12" ht="15" thickBot="1" x14ac:dyDescent="0.4">
      <c r="A44" s="188"/>
      <c r="B44" s="241"/>
      <c r="C44" s="218"/>
      <c r="D44" s="219"/>
      <c r="E44" s="205"/>
      <c r="F44" s="205"/>
      <c r="G44" s="205"/>
      <c r="H44" s="205"/>
      <c r="I44" s="205"/>
      <c r="J44" s="205"/>
      <c r="K44" s="205"/>
    </row>
    <row r="45" spans="1:12" x14ac:dyDescent="0.35">
      <c r="A45" s="188"/>
      <c r="B45" s="188"/>
      <c r="C45" s="187"/>
      <c r="D45" s="188"/>
      <c r="E45" s="187"/>
      <c r="F45" s="187"/>
      <c r="G45" s="188"/>
      <c r="H45" s="188"/>
      <c r="I45" s="188"/>
      <c r="J45" s="188"/>
      <c r="K45" s="188"/>
    </row>
    <row r="46" spans="1:12" x14ac:dyDescent="0.35">
      <c r="A46" s="188"/>
      <c r="B46" s="188"/>
      <c r="C46" s="187"/>
      <c r="D46" s="188"/>
      <c r="E46" s="187"/>
      <c r="F46" s="187"/>
      <c r="G46" s="188"/>
      <c r="H46" s="188"/>
      <c r="I46" s="188"/>
      <c r="J46" s="188"/>
      <c r="K46" s="188"/>
    </row>
    <row r="47" spans="1:12" x14ac:dyDescent="0.35">
      <c r="A47" s="188"/>
      <c r="B47" s="188"/>
      <c r="C47" s="187"/>
      <c r="D47" s="188"/>
      <c r="E47" s="187"/>
      <c r="F47" s="187"/>
      <c r="G47" s="188"/>
      <c r="H47" s="188"/>
      <c r="I47" s="188"/>
      <c r="J47" s="188"/>
      <c r="K47" s="188"/>
    </row>
  </sheetData>
  <sheetProtection sheet="1" objects="1" scenarios="1" insertRows="0" deleteRows="0"/>
  <mergeCells count="2">
    <mergeCell ref="B12:B27"/>
    <mergeCell ref="B30:B44"/>
  </mergeCells>
  <conditionalFormatting sqref="D1:D7 D48:D1048576">
    <cfRule type="cellIs" dxfId="17" priority="4" operator="equal">
      <formula>"û"</formula>
    </cfRule>
  </conditionalFormatting>
  <conditionalFormatting sqref="D8:D9 D29:D47">
    <cfRule type="cellIs" dxfId="16" priority="3" operator="equal">
      <formula>"û"</formula>
    </cfRule>
  </conditionalFormatting>
  <conditionalFormatting sqref="C29">
    <cfRule type="cellIs" dxfId="15" priority="2" operator="equal">
      <formula>"û"</formula>
    </cfRule>
  </conditionalFormatting>
  <conditionalFormatting sqref="D10">
    <cfRule type="cellIs" dxfId="14" priority="1" operator="equal">
      <formula>"û"</formula>
    </cfRule>
  </conditionalFormatting>
  <hyperlinks>
    <hyperlink ref="K12" r:id="rId1" xr:uid="{00000000-0004-0000-1000-000000000000}"/>
    <hyperlink ref="B9" r:id="rId2" xr:uid="{00000000-0004-0000-1000-000001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FFB047"/>
  </sheetPr>
  <dimension ref="A2:L47"/>
  <sheetViews>
    <sheetView workbookViewId="0">
      <pane ySplit="2" topLeftCell="A3" activePane="bottomLeft" state="frozen"/>
      <selection pane="bottomLeft"/>
    </sheetView>
  </sheetViews>
  <sheetFormatPr defaultColWidth="9.08984375" defaultRowHeight="14.5" x14ac:dyDescent="0.35"/>
  <cols>
    <col min="1" max="1" width="4.54296875" style="43" customWidth="1"/>
    <col min="2" max="2" width="49.6328125" style="43" customWidth="1"/>
    <col min="3" max="3" width="28.36328125" style="44" customWidth="1"/>
    <col min="4" max="4" width="28.453125" style="43" customWidth="1"/>
    <col min="5" max="6" width="17.6328125" style="44" customWidth="1"/>
    <col min="7" max="9" width="17.6328125" style="43" customWidth="1"/>
    <col min="10" max="10" width="28.08984375" style="43" customWidth="1"/>
    <col min="11" max="11" width="29.54296875" style="43" customWidth="1"/>
    <col min="12" max="12" width="22.08984375" style="43" customWidth="1"/>
    <col min="13" max="16384" width="9.08984375" style="43"/>
  </cols>
  <sheetData>
    <row r="2" spans="1:11" ht="43.5" customHeight="1" x14ac:dyDescent="0.35">
      <c r="B2" s="45" t="s">
        <v>70</v>
      </c>
    </row>
    <row r="3" spans="1:11" ht="17" x14ac:dyDescent="0.4">
      <c r="B3" s="46" t="s">
        <v>26</v>
      </c>
    </row>
    <row r="4" spans="1:11" x14ac:dyDescent="0.35">
      <c r="B4" s="43" t="s">
        <v>71</v>
      </c>
    </row>
    <row r="5" spans="1:11" x14ac:dyDescent="0.35">
      <c r="B5" s="43" t="s">
        <v>24</v>
      </c>
    </row>
    <row r="7" spans="1:11" x14ac:dyDescent="0.35">
      <c r="B7" s="61" t="str">
        <f>CONCATENATE("If you prefer to be connected to all ",B2,", go back to 'Your Markets' and select 'Yes'")</f>
        <v>If you prefer to be connected to all Real Estate Markets (RE), go back to 'Your Markets' and select 'Yes'</v>
      </c>
    </row>
    <row r="8" spans="1:11" x14ac:dyDescent="0.35">
      <c r="A8" s="188"/>
      <c r="B8" s="190"/>
      <c r="C8" s="187"/>
      <c r="D8" s="188"/>
      <c r="E8" s="187"/>
      <c r="F8" s="187"/>
      <c r="G8" s="188"/>
      <c r="H8" s="188"/>
      <c r="I8" s="188"/>
      <c r="J8" s="188"/>
      <c r="K8" s="188"/>
    </row>
    <row r="9" spans="1:11" x14ac:dyDescent="0.35">
      <c r="A9" s="222"/>
      <c r="B9" s="220" t="s">
        <v>523</v>
      </c>
      <c r="C9" s="221"/>
      <c r="D9" s="222"/>
      <c r="E9" s="223"/>
      <c r="F9" s="223"/>
      <c r="G9" s="222"/>
      <c r="H9" s="222"/>
      <c r="I9" s="222"/>
      <c r="J9" s="222"/>
      <c r="K9" s="222"/>
    </row>
    <row r="10" spans="1:11" s="188" customFormat="1" ht="15" thickBot="1" x14ac:dyDescent="0.4">
      <c r="C10" s="187"/>
      <c r="E10" s="187"/>
      <c r="F10" s="187"/>
    </row>
    <row r="11" spans="1:11" ht="35" customHeight="1" x14ac:dyDescent="0.35">
      <c r="A11" s="188"/>
      <c r="B11" s="191" t="s">
        <v>51</v>
      </c>
      <c r="C11" s="192" t="s">
        <v>50</v>
      </c>
      <c r="D11" s="193" t="s">
        <v>54</v>
      </c>
      <c r="E11" s="193" t="s">
        <v>43</v>
      </c>
      <c r="F11" s="193" t="s">
        <v>145</v>
      </c>
      <c r="G11" s="193" t="s">
        <v>38</v>
      </c>
      <c r="H11" s="193" t="s">
        <v>39</v>
      </c>
      <c r="I11" s="193" t="s">
        <v>40</v>
      </c>
      <c r="J11" s="193" t="s">
        <v>41</v>
      </c>
      <c r="K11" s="194" t="s">
        <v>48</v>
      </c>
    </row>
    <row r="12" spans="1:11" ht="15" customHeight="1" x14ac:dyDescent="0.35">
      <c r="A12" s="188"/>
      <c r="B12" s="237" t="s">
        <v>522</v>
      </c>
      <c r="C12" s="195" t="s">
        <v>55</v>
      </c>
      <c r="D12" s="195" t="s">
        <v>42</v>
      </c>
      <c r="E12" s="196">
        <v>1234</v>
      </c>
      <c r="F12" s="196"/>
      <c r="G12" s="196" t="s">
        <v>56</v>
      </c>
      <c r="H12" s="196" t="s">
        <v>57</v>
      </c>
      <c r="I12" s="196">
        <v>123456</v>
      </c>
      <c r="J12" s="195" t="s">
        <v>520</v>
      </c>
      <c r="K12" s="197" t="s">
        <v>521</v>
      </c>
    </row>
    <row r="13" spans="1:11" ht="15" customHeight="1" x14ac:dyDescent="0.35">
      <c r="A13" s="188"/>
      <c r="B13" s="238"/>
      <c r="C13" s="206"/>
      <c r="D13" s="207"/>
      <c r="E13" s="208"/>
      <c r="F13" s="208"/>
      <c r="G13" s="208"/>
      <c r="H13" s="208"/>
      <c r="I13" s="208"/>
      <c r="J13" s="207"/>
      <c r="K13" s="209"/>
    </row>
    <row r="14" spans="1:11" ht="15" customHeight="1" x14ac:dyDescent="0.35">
      <c r="A14" s="188"/>
      <c r="B14" s="238"/>
      <c r="C14" s="206"/>
      <c r="D14" s="207"/>
      <c r="E14" s="208"/>
      <c r="F14" s="208"/>
      <c r="G14" s="208"/>
      <c r="H14" s="208"/>
      <c r="I14" s="208"/>
      <c r="J14" s="207"/>
      <c r="K14" s="209"/>
    </row>
    <row r="15" spans="1:11" ht="15" customHeight="1" x14ac:dyDescent="0.35">
      <c r="A15" s="188"/>
      <c r="B15" s="238"/>
      <c r="C15" s="206"/>
      <c r="D15" s="207"/>
      <c r="E15" s="208"/>
      <c r="F15" s="208"/>
      <c r="G15" s="208"/>
      <c r="H15" s="208"/>
      <c r="I15" s="208"/>
      <c r="J15" s="207"/>
      <c r="K15" s="209"/>
    </row>
    <row r="16" spans="1:11" ht="15" customHeight="1" x14ac:dyDescent="0.35">
      <c r="A16" s="188"/>
      <c r="B16" s="238"/>
      <c r="C16" s="206"/>
      <c r="D16" s="207"/>
      <c r="E16" s="208"/>
      <c r="F16" s="208"/>
      <c r="G16" s="208"/>
      <c r="H16" s="208"/>
      <c r="I16" s="208"/>
      <c r="J16" s="207"/>
      <c r="K16" s="209"/>
    </row>
    <row r="17" spans="1:12" ht="15" customHeight="1" x14ac:dyDescent="0.35">
      <c r="A17" s="188"/>
      <c r="B17" s="238"/>
      <c r="C17" s="206"/>
      <c r="D17" s="207"/>
      <c r="E17" s="208"/>
      <c r="F17" s="208"/>
      <c r="G17" s="208"/>
      <c r="H17" s="208"/>
      <c r="I17" s="208"/>
      <c r="J17" s="207"/>
      <c r="K17" s="209"/>
    </row>
    <row r="18" spans="1:12" ht="15" customHeight="1" x14ac:dyDescent="0.35">
      <c r="A18" s="188"/>
      <c r="B18" s="238"/>
      <c r="C18" s="206"/>
      <c r="D18" s="207"/>
      <c r="E18" s="208"/>
      <c r="F18" s="208"/>
      <c r="G18" s="208"/>
      <c r="H18" s="208"/>
      <c r="I18" s="208"/>
      <c r="J18" s="207"/>
      <c r="K18" s="209"/>
    </row>
    <row r="19" spans="1:12" ht="15" customHeight="1" x14ac:dyDescent="0.35">
      <c r="A19" s="188"/>
      <c r="B19" s="238"/>
      <c r="C19" s="206"/>
      <c r="D19" s="207"/>
      <c r="E19" s="208"/>
      <c r="F19" s="208"/>
      <c r="G19" s="208"/>
      <c r="H19" s="208"/>
      <c r="I19" s="208"/>
      <c r="J19" s="207"/>
      <c r="K19" s="209"/>
    </row>
    <row r="20" spans="1:12" ht="15" customHeight="1" x14ac:dyDescent="0.35">
      <c r="A20" s="188"/>
      <c r="B20" s="238"/>
      <c r="C20" s="206"/>
      <c r="D20" s="207"/>
      <c r="E20" s="208"/>
      <c r="F20" s="208"/>
      <c r="G20" s="208"/>
      <c r="H20" s="208"/>
      <c r="I20" s="208"/>
      <c r="J20" s="207"/>
      <c r="K20" s="209"/>
    </row>
    <row r="21" spans="1:12" ht="15" customHeight="1" x14ac:dyDescent="0.35">
      <c r="A21" s="188"/>
      <c r="B21" s="238"/>
      <c r="C21" s="206"/>
      <c r="D21" s="207"/>
      <c r="E21" s="208"/>
      <c r="F21" s="208"/>
      <c r="G21" s="208"/>
      <c r="H21" s="208"/>
      <c r="I21" s="208"/>
      <c r="J21" s="207"/>
      <c r="K21" s="209"/>
    </row>
    <row r="22" spans="1:12" ht="15" customHeight="1" x14ac:dyDescent="0.35">
      <c r="A22" s="188"/>
      <c r="B22" s="238"/>
      <c r="C22" s="206"/>
      <c r="D22" s="207"/>
      <c r="E22" s="208"/>
      <c r="F22" s="208"/>
      <c r="G22" s="208"/>
      <c r="H22" s="208"/>
      <c r="I22" s="208"/>
      <c r="J22" s="207"/>
      <c r="K22" s="209"/>
    </row>
    <row r="23" spans="1:12" ht="15" customHeight="1" x14ac:dyDescent="0.35">
      <c r="A23" s="188"/>
      <c r="B23" s="238"/>
      <c r="C23" s="206"/>
      <c r="D23" s="207"/>
      <c r="E23" s="208"/>
      <c r="F23" s="208"/>
      <c r="G23" s="208"/>
      <c r="H23" s="208"/>
      <c r="I23" s="208"/>
      <c r="J23" s="207"/>
      <c r="K23" s="209"/>
    </row>
    <row r="24" spans="1:12" ht="15" customHeight="1" x14ac:dyDescent="0.35">
      <c r="A24" s="188"/>
      <c r="B24" s="238"/>
      <c r="C24" s="207"/>
      <c r="D24" s="207"/>
      <c r="E24" s="208"/>
      <c r="F24" s="208"/>
      <c r="G24" s="208"/>
      <c r="H24" s="208"/>
      <c r="I24" s="208"/>
      <c r="J24" s="207"/>
      <c r="K24" s="209"/>
    </row>
    <row r="25" spans="1:12" ht="15" customHeight="1" x14ac:dyDescent="0.35">
      <c r="A25" s="188"/>
      <c r="B25" s="238"/>
      <c r="C25" s="207"/>
      <c r="D25" s="207"/>
      <c r="E25" s="208"/>
      <c r="F25" s="208"/>
      <c r="G25" s="208"/>
      <c r="H25" s="208"/>
      <c r="I25" s="208"/>
      <c r="J25" s="207"/>
      <c r="K25" s="209"/>
    </row>
    <row r="26" spans="1:12" ht="15" customHeight="1" x14ac:dyDescent="0.35">
      <c r="A26" s="188"/>
      <c r="B26" s="238"/>
      <c r="C26" s="207"/>
      <c r="D26" s="207"/>
      <c r="E26" s="208"/>
      <c r="F26" s="208"/>
      <c r="G26" s="208"/>
      <c r="H26" s="208"/>
      <c r="I26" s="208"/>
      <c r="J26" s="207"/>
      <c r="K26" s="209"/>
    </row>
    <row r="27" spans="1:12" ht="15" thickBot="1" x14ac:dyDescent="0.4">
      <c r="A27" s="188"/>
      <c r="B27" s="239"/>
      <c r="C27" s="210"/>
      <c r="D27" s="210"/>
      <c r="E27" s="211"/>
      <c r="F27" s="211"/>
      <c r="G27" s="211"/>
      <c r="H27" s="211"/>
      <c r="I27" s="211"/>
      <c r="J27" s="210"/>
      <c r="K27" s="212"/>
    </row>
    <row r="28" spans="1:12" s="62" customFormat="1" ht="35.15" customHeight="1" thickBot="1" x14ac:dyDescent="0.4">
      <c r="A28" s="188"/>
      <c r="B28" s="198"/>
      <c r="C28" s="199"/>
      <c r="D28" s="199"/>
      <c r="E28" s="199"/>
      <c r="F28" s="199"/>
      <c r="G28" s="199"/>
      <c r="H28" s="199"/>
      <c r="I28" s="199"/>
      <c r="J28" s="199"/>
      <c r="K28" s="199"/>
      <c r="L28" s="63"/>
    </row>
    <row r="29" spans="1:12" ht="35" customHeight="1" x14ac:dyDescent="0.35">
      <c r="A29" s="204"/>
      <c r="B29" s="200" t="s">
        <v>52</v>
      </c>
      <c r="C29" s="201" t="s">
        <v>50</v>
      </c>
      <c r="D29" s="202" t="s">
        <v>49</v>
      </c>
      <c r="E29" s="203"/>
      <c r="F29" s="203"/>
      <c r="G29" s="203"/>
      <c r="H29" s="203"/>
      <c r="I29" s="203"/>
      <c r="J29" s="203"/>
      <c r="K29" s="203"/>
      <c r="L29" s="64"/>
    </row>
    <row r="30" spans="1:12" ht="15" customHeight="1" x14ac:dyDescent="0.35">
      <c r="A30" s="188"/>
      <c r="B30" s="240" t="s">
        <v>53</v>
      </c>
      <c r="C30" s="213"/>
      <c r="D30" s="214"/>
      <c r="E30" s="205"/>
      <c r="F30" s="205"/>
      <c r="G30" s="205"/>
      <c r="H30" s="205"/>
      <c r="I30" s="205"/>
      <c r="J30" s="205"/>
      <c r="K30" s="205"/>
      <c r="L30" s="64"/>
    </row>
    <row r="31" spans="1:12" ht="15" customHeight="1" x14ac:dyDescent="0.35">
      <c r="A31" s="188"/>
      <c r="B31" s="240"/>
      <c r="C31" s="215"/>
      <c r="D31" s="216"/>
      <c r="E31" s="205"/>
      <c r="F31" s="205"/>
      <c r="G31" s="205"/>
      <c r="H31" s="205"/>
      <c r="I31" s="205"/>
      <c r="J31" s="205"/>
      <c r="K31" s="205"/>
      <c r="L31" s="64"/>
    </row>
    <row r="32" spans="1:12" ht="15" customHeight="1" x14ac:dyDescent="0.35">
      <c r="A32" s="188"/>
      <c r="B32" s="240"/>
      <c r="C32" s="215"/>
      <c r="D32" s="216"/>
      <c r="E32" s="205"/>
      <c r="F32" s="205"/>
      <c r="G32" s="205"/>
      <c r="H32" s="205"/>
      <c r="I32" s="205"/>
      <c r="J32" s="205"/>
      <c r="K32" s="205"/>
      <c r="L32" s="64"/>
    </row>
    <row r="33" spans="1:12" ht="15" customHeight="1" x14ac:dyDescent="0.35">
      <c r="A33" s="188"/>
      <c r="B33" s="240"/>
      <c r="C33" s="215"/>
      <c r="D33" s="216"/>
      <c r="E33" s="205"/>
      <c r="F33" s="205"/>
      <c r="G33" s="205"/>
      <c r="H33" s="205"/>
      <c r="I33" s="205"/>
      <c r="J33" s="205"/>
      <c r="K33" s="205"/>
      <c r="L33" s="64"/>
    </row>
    <row r="34" spans="1:12" ht="15" customHeight="1" x14ac:dyDescent="0.35">
      <c r="A34" s="188"/>
      <c r="B34" s="240"/>
      <c r="C34" s="215"/>
      <c r="D34" s="216"/>
      <c r="E34" s="205"/>
      <c r="F34" s="205"/>
      <c r="G34" s="205"/>
      <c r="H34" s="205"/>
      <c r="I34" s="205"/>
      <c r="J34" s="205"/>
      <c r="K34" s="205"/>
      <c r="L34" s="64"/>
    </row>
    <row r="35" spans="1:12" ht="15" customHeight="1" x14ac:dyDescent="0.35">
      <c r="A35" s="188"/>
      <c r="B35" s="240"/>
      <c r="C35" s="215"/>
      <c r="D35" s="216"/>
      <c r="E35" s="205"/>
      <c r="F35" s="205"/>
      <c r="G35" s="205"/>
      <c r="H35" s="205"/>
      <c r="I35" s="205"/>
      <c r="J35" s="205"/>
      <c r="K35" s="205"/>
      <c r="L35" s="64"/>
    </row>
    <row r="36" spans="1:12" ht="15" customHeight="1" x14ac:dyDescent="0.35">
      <c r="A36" s="188"/>
      <c r="B36" s="240"/>
      <c r="C36" s="215"/>
      <c r="D36" s="216"/>
      <c r="E36" s="205"/>
      <c r="F36" s="205"/>
      <c r="G36" s="205"/>
      <c r="H36" s="205"/>
      <c r="I36" s="205"/>
      <c r="J36" s="205"/>
      <c r="K36" s="205"/>
      <c r="L36" s="64"/>
    </row>
    <row r="37" spans="1:12" ht="15" customHeight="1" x14ac:dyDescent="0.35">
      <c r="A37" s="188"/>
      <c r="B37" s="240"/>
      <c r="C37" s="215"/>
      <c r="D37" s="216"/>
      <c r="E37" s="205"/>
      <c r="F37" s="205"/>
      <c r="G37" s="205"/>
      <c r="H37" s="205"/>
      <c r="I37" s="205"/>
      <c r="J37" s="205"/>
      <c r="K37" s="205"/>
      <c r="L37" s="64"/>
    </row>
    <row r="38" spans="1:12" ht="15" customHeight="1" x14ac:dyDescent="0.35">
      <c r="A38" s="188"/>
      <c r="B38" s="240"/>
      <c r="C38" s="215"/>
      <c r="D38" s="216"/>
      <c r="E38" s="205"/>
      <c r="F38" s="205"/>
      <c r="G38" s="205"/>
      <c r="H38" s="205"/>
      <c r="I38" s="205"/>
      <c r="J38" s="205"/>
      <c r="K38" s="205"/>
      <c r="L38" s="64"/>
    </row>
    <row r="39" spans="1:12" ht="15" customHeight="1" x14ac:dyDescent="0.35">
      <c r="A39" s="188"/>
      <c r="B39" s="240"/>
      <c r="C39" s="215"/>
      <c r="D39" s="216"/>
      <c r="E39" s="205"/>
      <c r="F39" s="205"/>
      <c r="G39" s="205"/>
      <c r="H39" s="205"/>
      <c r="I39" s="205"/>
      <c r="J39" s="205"/>
      <c r="K39" s="205"/>
      <c r="L39" s="64"/>
    </row>
    <row r="40" spans="1:12" ht="15" customHeight="1" x14ac:dyDescent="0.35">
      <c r="A40" s="188"/>
      <c r="B40" s="240"/>
      <c r="C40" s="217"/>
      <c r="D40" s="216"/>
      <c r="E40" s="205"/>
      <c r="F40" s="205"/>
      <c r="G40" s="205"/>
      <c r="H40" s="205"/>
      <c r="I40" s="205"/>
      <c r="J40" s="205"/>
      <c r="K40" s="205"/>
      <c r="L40" s="64"/>
    </row>
    <row r="41" spans="1:12" ht="15" customHeight="1" x14ac:dyDescent="0.35">
      <c r="A41" s="188"/>
      <c r="B41" s="240"/>
      <c r="C41" s="217"/>
      <c r="D41" s="216"/>
      <c r="E41" s="205"/>
      <c r="F41" s="205"/>
      <c r="G41" s="205"/>
      <c r="H41" s="205"/>
      <c r="I41" s="205"/>
      <c r="J41" s="205"/>
      <c r="K41" s="205"/>
      <c r="L41" s="64"/>
    </row>
    <row r="42" spans="1:12" ht="15" customHeight="1" x14ac:dyDescent="0.35">
      <c r="A42" s="188"/>
      <c r="B42" s="240"/>
      <c r="C42" s="215"/>
      <c r="D42" s="216"/>
      <c r="E42" s="205"/>
      <c r="F42" s="205"/>
      <c r="G42" s="205"/>
      <c r="H42" s="205"/>
      <c r="I42" s="205"/>
      <c r="J42" s="205"/>
      <c r="K42" s="205"/>
      <c r="L42" s="64"/>
    </row>
    <row r="43" spans="1:12" ht="15" customHeight="1" x14ac:dyDescent="0.35">
      <c r="A43" s="188"/>
      <c r="B43" s="240"/>
      <c r="C43" s="215"/>
      <c r="D43" s="216"/>
      <c r="E43" s="205"/>
      <c r="F43" s="205"/>
      <c r="G43" s="205"/>
      <c r="H43" s="205"/>
      <c r="I43" s="205"/>
      <c r="J43" s="205"/>
      <c r="K43" s="205"/>
      <c r="L43" s="64"/>
    </row>
    <row r="44" spans="1:12" ht="15" thickBot="1" x14ac:dyDescent="0.4">
      <c r="A44" s="188"/>
      <c r="B44" s="241"/>
      <c r="C44" s="218"/>
      <c r="D44" s="219"/>
      <c r="E44" s="205"/>
      <c r="F44" s="205"/>
      <c r="G44" s="205"/>
      <c r="H44" s="205"/>
      <c r="I44" s="205"/>
      <c r="J44" s="205"/>
      <c r="K44" s="205"/>
    </row>
    <row r="45" spans="1:12" x14ac:dyDescent="0.35">
      <c r="A45" s="188"/>
      <c r="B45" s="188"/>
      <c r="C45" s="187"/>
      <c r="D45" s="188"/>
      <c r="E45" s="187"/>
      <c r="F45" s="187"/>
      <c r="G45" s="188"/>
      <c r="H45" s="188"/>
      <c r="I45" s="188"/>
      <c r="J45" s="188"/>
      <c r="K45" s="188"/>
    </row>
    <row r="46" spans="1:12" x14ac:dyDescent="0.35">
      <c r="A46" s="188"/>
      <c r="B46" s="188"/>
      <c r="C46" s="187"/>
      <c r="D46" s="188"/>
      <c r="E46" s="187"/>
      <c r="F46" s="187"/>
      <c r="G46" s="188"/>
      <c r="H46" s="188"/>
      <c r="I46" s="188"/>
      <c r="J46" s="188"/>
      <c r="K46" s="188"/>
    </row>
    <row r="47" spans="1:12" x14ac:dyDescent="0.35">
      <c r="A47" s="188"/>
      <c r="B47" s="188"/>
      <c r="C47" s="187"/>
      <c r="D47" s="188"/>
      <c r="E47" s="187"/>
      <c r="F47" s="187"/>
      <c r="G47" s="188"/>
      <c r="H47" s="188"/>
      <c r="I47" s="188"/>
      <c r="J47" s="188"/>
      <c r="K47" s="188"/>
    </row>
  </sheetData>
  <sheetProtection sheet="1" objects="1" scenarios="1" insertRows="0" deleteRows="0"/>
  <mergeCells count="2">
    <mergeCell ref="B12:B27"/>
    <mergeCell ref="B30:B44"/>
  </mergeCells>
  <conditionalFormatting sqref="D1:D7 D48:D1048576">
    <cfRule type="cellIs" dxfId="13" priority="4" operator="equal">
      <formula>"û"</formula>
    </cfRule>
  </conditionalFormatting>
  <conditionalFormatting sqref="D8:D9 D29:D47">
    <cfRule type="cellIs" dxfId="12" priority="3" operator="equal">
      <formula>"û"</formula>
    </cfRule>
  </conditionalFormatting>
  <conditionalFormatting sqref="C29">
    <cfRule type="cellIs" dxfId="11" priority="2" operator="equal">
      <formula>"û"</formula>
    </cfRule>
  </conditionalFormatting>
  <conditionalFormatting sqref="D10">
    <cfRule type="cellIs" dxfId="10" priority="1" operator="equal">
      <formula>"û"</formula>
    </cfRule>
  </conditionalFormatting>
  <hyperlinks>
    <hyperlink ref="K12" r:id="rId1" xr:uid="{00000000-0004-0000-1100-000000000000}"/>
    <hyperlink ref="B9" r:id="rId2" xr:uid="{00000000-0004-0000-1100-000001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rgb="FFFFB047"/>
  </sheetPr>
  <dimension ref="A2:L47"/>
  <sheetViews>
    <sheetView workbookViewId="0">
      <pane ySplit="2" topLeftCell="A3" activePane="bottomLeft" state="frozen"/>
      <selection pane="bottomLeft"/>
    </sheetView>
  </sheetViews>
  <sheetFormatPr defaultColWidth="9.08984375" defaultRowHeight="14.5" x14ac:dyDescent="0.35"/>
  <cols>
    <col min="1" max="1" width="4.54296875" style="43" customWidth="1"/>
    <col min="2" max="2" width="49.6328125" style="43" customWidth="1"/>
    <col min="3" max="3" width="28.36328125" style="44" customWidth="1"/>
    <col min="4" max="4" width="28.453125" style="43" customWidth="1"/>
    <col min="5" max="6" width="17.6328125" style="44" customWidth="1"/>
    <col min="7" max="9" width="17.6328125" style="43" customWidth="1"/>
    <col min="10" max="10" width="28.08984375" style="43" customWidth="1"/>
    <col min="11" max="11" width="29.54296875" style="43" customWidth="1"/>
    <col min="12" max="12" width="22.08984375" style="43" customWidth="1"/>
    <col min="13" max="16384" width="9.08984375" style="43"/>
  </cols>
  <sheetData>
    <row r="2" spans="1:11" ht="43.5" customHeight="1" x14ac:dyDescent="0.35">
      <c r="B2" s="45" t="s">
        <v>76</v>
      </c>
    </row>
    <row r="3" spans="1:11" ht="17" x14ac:dyDescent="0.4">
      <c r="B3" s="46" t="s">
        <v>26</v>
      </c>
    </row>
    <row r="4" spans="1:11" x14ac:dyDescent="0.35">
      <c r="B4" s="43" t="s">
        <v>77</v>
      </c>
    </row>
    <row r="5" spans="1:11" x14ac:dyDescent="0.35">
      <c r="B5" s="43" t="s">
        <v>24</v>
      </c>
    </row>
    <row r="7" spans="1:11" x14ac:dyDescent="0.35">
      <c r="B7" s="61" t="str">
        <f>CONCATENATE("If you prefer to be connected to all ",B2,", go back to 'Your Markets' and select 'Yes'")</f>
        <v>If you prefer to be connected to all Reinsurance Markets (RI), go back to 'Your Markets' and select 'Yes'</v>
      </c>
    </row>
    <row r="8" spans="1:11" x14ac:dyDescent="0.35">
      <c r="A8" s="188"/>
      <c r="B8" s="190"/>
      <c r="C8" s="187"/>
      <c r="D8" s="188"/>
      <c r="E8" s="187"/>
      <c r="F8" s="187"/>
      <c r="G8" s="188"/>
      <c r="H8" s="188"/>
      <c r="I8" s="188"/>
      <c r="J8" s="188"/>
      <c r="K8" s="188"/>
    </row>
    <row r="9" spans="1:11" x14ac:dyDescent="0.35">
      <c r="A9" s="222"/>
      <c r="B9" s="220" t="s">
        <v>523</v>
      </c>
      <c r="C9" s="221"/>
      <c r="D9" s="222"/>
      <c r="E9" s="223"/>
      <c r="F9" s="223"/>
      <c r="G9" s="222"/>
      <c r="H9" s="222"/>
      <c r="I9" s="222"/>
      <c r="J9" s="222"/>
      <c r="K9" s="222"/>
    </row>
    <row r="10" spans="1:11" s="188" customFormat="1" ht="15" thickBot="1" x14ac:dyDescent="0.4">
      <c r="C10" s="187"/>
      <c r="E10" s="187"/>
      <c r="F10" s="187"/>
    </row>
    <row r="11" spans="1:11" ht="35" customHeight="1" x14ac:dyDescent="0.35">
      <c r="A11" s="188"/>
      <c r="B11" s="191" t="s">
        <v>51</v>
      </c>
      <c r="C11" s="192" t="s">
        <v>50</v>
      </c>
      <c r="D11" s="193" t="s">
        <v>54</v>
      </c>
      <c r="E11" s="193" t="s">
        <v>43</v>
      </c>
      <c r="F11" s="193" t="s">
        <v>145</v>
      </c>
      <c r="G11" s="193" t="s">
        <v>38</v>
      </c>
      <c r="H11" s="193" t="s">
        <v>39</v>
      </c>
      <c r="I11" s="193" t="s">
        <v>40</v>
      </c>
      <c r="J11" s="193" t="s">
        <v>41</v>
      </c>
      <c r="K11" s="194" t="s">
        <v>48</v>
      </c>
    </row>
    <row r="12" spans="1:11" ht="15" customHeight="1" x14ac:dyDescent="0.35">
      <c r="A12" s="188"/>
      <c r="B12" s="237" t="s">
        <v>522</v>
      </c>
      <c r="C12" s="195" t="s">
        <v>55</v>
      </c>
      <c r="D12" s="195" t="s">
        <v>42</v>
      </c>
      <c r="E12" s="196">
        <v>1234</v>
      </c>
      <c r="F12" s="196"/>
      <c r="G12" s="196" t="s">
        <v>56</v>
      </c>
      <c r="H12" s="196" t="s">
        <v>57</v>
      </c>
      <c r="I12" s="196">
        <v>123456</v>
      </c>
      <c r="J12" s="195" t="s">
        <v>520</v>
      </c>
      <c r="K12" s="197" t="s">
        <v>521</v>
      </c>
    </row>
    <row r="13" spans="1:11" ht="15" customHeight="1" x14ac:dyDescent="0.35">
      <c r="A13" s="188"/>
      <c r="B13" s="238"/>
      <c r="C13" s="206"/>
      <c r="D13" s="207"/>
      <c r="E13" s="208"/>
      <c r="F13" s="208"/>
      <c r="G13" s="208"/>
      <c r="H13" s="208"/>
      <c r="I13" s="208"/>
      <c r="J13" s="207"/>
      <c r="K13" s="209"/>
    </row>
    <row r="14" spans="1:11" ht="15" customHeight="1" x14ac:dyDescent="0.35">
      <c r="A14" s="188"/>
      <c r="B14" s="238"/>
      <c r="C14" s="206"/>
      <c r="D14" s="207"/>
      <c r="E14" s="208"/>
      <c r="F14" s="208"/>
      <c r="G14" s="208"/>
      <c r="H14" s="208"/>
      <c r="I14" s="208"/>
      <c r="J14" s="207"/>
      <c r="K14" s="209"/>
    </row>
    <row r="15" spans="1:11" ht="15" customHeight="1" x14ac:dyDescent="0.35">
      <c r="A15" s="188"/>
      <c r="B15" s="238"/>
      <c r="C15" s="206"/>
      <c r="D15" s="207"/>
      <c r="E15" s="208"/>
      <c r="F15" s="208"/>
      <c r="G15" s="208"/>
      <c r="H15" s="208"/>
      <c r="I15" s="208"/>
      <c r="J15" s="207"/>
      <c r="K15" s="209"/>
    </row>
    <row r="16" spans="1:11" ht="15" customHeight="1" x14ac:dyDescent="0.35">
      <c r="A16" s="188"/>
      <c r="B16" s="238"/>
      <c r="C16" s="206"/>
      <c r="D16" s="207"/>
      <c r="E16" s="208"/>
      <c r="F16" s="208"/>
      <c r="G16" s="208"/>
      <c r="H16" s="208"/>
      <c r="I16" s="208"/>
      <c r="J16" s="207"/>
      <c r="K16" s="209"/>
    </row>
    <row r="17" spans="1:12" ht="15" customHeight="1" x14ac:dyDescent="0.35">
      <c r="A17" s="188"/>
      <c r="B17" s="238"/>
      <c r="C17" s="206"/>
      <c r="D17" s="207"/>
      <c r="E17" s="208"/>
      <c r="F17" s="208"/>
      <c r="G17" s="208"/>
      <c r="H17" s="208"/>
      <c r="I17" s="208"/>
      <c r="J17" s="207"/>
      <c r="K17" s="209"/>
    </row>
    <row r="18" spans="1:12" ht="15" customHeight="1" x14ac:dyDescent="0.35">
      <c r="A18" s="188"/>
      <c r="B18" s="238"/>
      <c r="C18" s="206"/>
      <c r="D18" s="207"/>
      <c r="E18" s="208"/>
      <c r="F18" s="208"/>
      <c r="G18" s="208"/>
      <c r="H18" s="208"/>
      <c r="I18" s="208"/>
      <c r="J18" s="207"/>
      <c r="K18" s="209"/>
    </row>
    <row r="19" spans="1:12" ht="15" customHeight="1" x14ac:dyDescent="0.35">
      <c r="A19" s="188"/>
      <c r="B19" s="238"/>
      <c r="C19" s="206"/>
      <c r="D19" s="207"/>
      <c r="E19" s="208"/>
      <c r="F19" s="208"/>
      <c r="G19" s="208"/>
      <c r="H19" s="208"/>
      <c r="I19" s="208"/>
      <c r="J19" s="207"/>
      <c r="K19" s="209"/>
    </row>
    <row r="20" spans="1:12" ht="15" customHeight="1" x14ac:dyDescent="0.35">
      <c r="A20" s="188"/>
      <c r="B20" s="238"/>
      <c r="C20" s="206"/>
      <c r="D20" s="207"/>
      <c r="E20" s="208"/>
      <c r="F20" s="208"/>
      <c r="G20" s="208"/>
      <c r="H20" s="208"/>
      <c r="I20" s="208"/>
      <c r="J20" s="207"/>
      <c r="K20" s="209"/>
    </row>
    <row r="21" spans="1:12" ht="15" customHeight="1" x14ac:dyDescent="0.35">
      <c r="A21" s="188"/>
      <c r="B21" s="238"/>
      <c r="C21" s="206"/>
      <c r="D21" s="207"/>
      <c r="E21" s="208"/>
      <c r="F21" s="208"/>
      <c r="G21" s="208"/>
      <c r="H21" s="208"/>
      <c r="I21" s="208"/>
      <c r="J21" s="207"/>
      <c r="K21" s="209"/>
    </row>
    <row r="22" spans="1:12" ht="15" customHeight="1" x14ac:dyDescent="0.35">
      <c r="A22" s="188"/>
      <c r="B22" s="238"/>
      <c r="C22" s="206"/>
      <c r="D22" s="207"/>
      <c r="E22" s="208"/>
      <c r="F22" s="208"/>
      <c r="G22" s="208"/>
      <c r="H22" s="208"/>
      <c r="I22" s="208"/>
      <c r="J22" s="207"/>
      <c r="K22" s="209"/>
    </row>
    <row r="23" spans="1:12" ht="15" customHeight="1" x14ac:dyDescent="0.35">
      <c r="A23" s="188"/>
      <c r="B23" s="238"/>
      <c r="C23" s="206"/>
      <c r="D23" s="207"/>
      <c r="E23" s="208"/>
      <c r="F23" s="208"/>
      <c r="G23" s="208"/>
      <c r="H23" s="208"/>
      <c r="I23" s="208"/>
      <c r="J23" s="207"/>
      <c r="K23" s="209"/>
    </row>
    <row r="24" spans="1:12" ht="15" customHeight="1" x14ac:dyDescent="0.35">
      <c r="A24" s="188"/>
      <c r="B24" s="238"/>
      <c r="C24" s="207"/>
      <c r="D24" s="207"/>
      <c r="E24" s="208"/>
      <c r="F24" s="208"/>
      <c r="G24" s="208"/>
      <c r="H24" s="208"/>
      <c r="I24" s="208"/>
      <c r="J24" s="207"/>
      <c r="K24" s="209"/>
    </row>
    <row r="25" spans="1:12" ht="15" customHeight="1" x14ac:dyDescent="0.35">
      <c r="A25" s="188"/>
      <c r="B25" s="238"/>
      <c r="C25" s="207"/>
      <c r="D25" s="207"/>
      <c r="E25" s="208"/>
      <c r="F25" s="208"/>
      <c r="G25" s="208"/>
      <c r="H25" s="208"/>
      <c r="I25" s="208"/>
      <c r="J25" s="207"/>
      <c r="K25" s="209"/>
    </row>
    <row r="26" spans="1:12" ht="15" customHeight="1" x14ac:dyDescent="0.35">
      <c r="A26" s="188"/>
      <c r="B26" s="238"/>
      <c r="C26" s="207"/>
      <c r="D26" s="207"/>
      <c r="E26" s="208"/>
      <c r="F26" s="208"/>
      <c r="G26" s="208"/>
      <c r="H26" s="208"/>
      <c r="I26" s="208"/>
      <c r="J26" s="207"/>
      <c r="K26" s="209"/>
    </row>
    <row r="27" spans="1:12" ht="15" thickBot="1" x14ac:dyDescent="0.4">
      <c r="A27" s="188"/>
      <c r="B27" s="239"/>
      <c r="C27" s="210"/>
      <c r="D27" s="210"/>
      <c r="E27" s="211"/>
      <c r="F27" s="211"/>
      <c r="G27" s="211"/>
      <c r="H27" s="211"/>
      <c r="I27" s="211"/>
      <c r="J27" s="210"/>
      <c r="K27" s="212"/>
    </row>
    <row r="28" spans="1:12" s="62" customFormat="1" ht="35.15" customHeight="1" thickBot="1" x14ac:dyDescent="0.4">
      <c r="A28" s="188"/>
      <c r="B28" s="198"/>
      <c r="C28" s="199"/>
      <c r="D28" s="199"/>
      <c r="E28" s="199"/>
      <c r="F28" s="199"/>
      <c r="G28" s="199"/>
      <c r="H28" s="199"/>
      <c r="I28" s="199"/>
      <c r="J28" s="199"/>
      <c r="K28" s="199"/>
      <c r="L28" s="63"/>
    </row>
    <row r="29" spans="1:12" ht="35" customHeight="1" x14ac:dyDescent="0.35">
      <c r="A29" s="204"/>
      <c r="B29" s="200" t="s">
        <v>52</v>
      </c>
      <c r="C29" s="201" t="s">
        <v>50</v>
      </c>
      <c r="D29" s="202" t="s">
        <v>49</v>
      </c>
      <c r="E29" s="203"/>
      <c r="F29" s="203"/>
      <c r="G29" s="203"/>
      <c r="H29" s="203"/>
      <c r="I29" s="203"/>
      <c r="J29" s="203"/>
      <c r="K29" s="203"/>
      <c r="L29" s="64"/>
    </row>
    <row r="30" spans="1:12" ht="15" customHeight="1" x14ac:dyDescent="0.35">
      <c r="A30" s="188"/>
      <c r="B30" s="240" t="s">
        <v>53</v>
      </c>
      <c r="C30" s="213"/>
      <c r="D30" s="214"/>
      <c r="E30" s="205"/>
      <c r="F30" s="205"/>
      <c r="G30" s="205"/>
      <c r="H30" s="205"/>
      <c r="I30" s="205"/>
      <c r="J30" s="205"/>
      <c r="K30" s="205"/>
      <c r="L30" s="64"/>
    </row>
    <row r="31" spans="1:12" ht="15" customHeight="1" x14ac:dyDescent="0.35">
      <c r="A31" s="188"/>
      <c r="B31" s="240"/>
      <c r="C31" s="215"/>
      <c r="D31" s="216"/>
      <c r="E31" s="205"/>
      <c r="F31" s="205"/>
      <c r="G31" s="205"/>
      <c r="H31" s="205"/>
      <c r="I31" s="205"/>
      <c r="J31" s="205"/>
      <c r="K31" s="205"/>
      <c r="L31" s="64"/>
    </row>
    <row r="32" spans="1:12" ht="15" customHeight="1" x14ac:dyDescent="0.35">
      <c r="A32" s="188"/>
      <c r="B32" s="240"/>
      <c r="C32" s="215"/>
      <c r="D32" s="216"/>
      <c r="E32" s="205"/>
      <c r="F32" s="205"/>
      <c r="G32" s="205"/>
      <c r="H32" s="205"/>
      <c r="I32" s="205"/>
      <c r="J32" s="205"/>
      <c r="K32" s="205"/>
      <c r="L32" s="64"/>
    </row>
    <row r="33" spans="1:12" ht="15" customHeight="1" x14ac:dyDescent="0.35">
      <c r="A33" s="188"/>
      <c r="B33" s="240"/>
      <c r="C33" s="215"/>
      <c r="D33" s="216"/>
      <c r="E33" s="205"/>
      <c r="F33" s="205"/>
      <c r="G33" s="205"/>
      <c r="H33" s="205"/>
      <c r="I33" s="205"/>
      <c r="J33" s="205"/>
      <c r="K33" s="205"/>
      <c r="L33" s="64"/>
    </row>
    <row r="34" spans="1:12" ht="15" customHeight="1" x14ac:dyDescent="0.35">
      <c r="A34" s="188"/>
      <c r="B34" s="240"/>
      <c r="C34" s="215"/>
      <c r="D34" s="216"/>
      <c r="E34" s="205"/>
      <c r="F34" s="205"/>
      <c r="G34" s="205"/>
      <c r="H34" s="205"/>
      <c r="I34" s="205"/>
      <c r="J34" s="205"/>
      <c r="K34" s="205"/>
      <c r="L34" s="64"/>
    </row>
    <row r="35" spans="1:12" ht="15" customHeight="1" x14ac:dyDescent="0.35">
      <c r="A35" s="188"/>
      <c r="B35" s="240"/>
      <c r="C35" s="215"/>
      <c r="D35" s="216"/>
      <c r="E35" s="205"/>
      <c r="F35" s="205"/>
      <c r="G35" s="205"/>
      <c r="H35" s="205"/>
      <c r="I35" s="205"/>
      <c r="J35" s="205"/>
      <c r="K35" s="205"/>
      <c r="L35" s="64"/>
    </row>
    <row r="36" spans="1:12" ht="15" customHeight="1" x14ac:dyDescent="0.35">
      <c r="A36" s="188"/>
      <c r="B36" s="240"/>
      <c r="C36" s="215"/>
      <c r="D36" s="216"/>
      <c r="E36" s="205"/>
      <c r="F36" s="205"/>
      <c r="G36" s="205"/>
      <c r="H36" s="205"/>
      <c r="I36" s="205"/>
      <c r="J36" s="205"/>
      <c r="K36" s="205"/>
      <c r="L36" s="64"/>
    </row>
    <row r="37" spans="1:12" ht="15" customHeight="1" x14ac:dyDescent="0.35">
      <c r="A37" s="188"/>
      <c r="B37" s="240"/>
      <c r="C37" s="215"/>
      <c r="D37" s="216"/>
      <c r="E37" s="205"/>
      <c r="F37" s="205"/>
      <c r="G37" s="205"/>
      <c r="H37" s="205"/>
      <c r="I37" s="205"/>
      <c r="J37" s="205"/>
      <c r="K37" s="205"/>
      <c r="L37" s="64"/>
    </row>
    <row r="38" spans="1:12" ht="15" customHeight="1" x14ac:dyDescent="0.35">
      <c r="A38" s="188"/>
      <c r="B38" s="240"/>
      <c r="C38" s="215"/>
      <c r="D38" s="216"/>
      <c r="E38" s="205"/>
      <c r="F38" s="205"/>
      <c r="G38" s="205"/>
      <c r="H38" s="205"/>
      <c r="I38" s="205"/>
      <c r="J38" s="205"/>
      <c r="K38" s="205"/>
      <c r="L38" s="64"/>
    </row>
    <row r="39" spans="1:12" ht="15" customHeight="1" x14ac:dyDescent="0.35">
      <c r="A39" s="188"/>
      <c r="B39" s="240"/>
      <c r="C39" s="215"/>
      <c r="D39" s="216"/>
      <c r="E39" s="205"/>
      <c r="F39" s="205"/>
      <c r="G39" s="205"/>
      <c r="H39" s="205"/>
      <c r="I39" s="205"/>
      <c r="J39" s="205"/>
      <c r="K39" s="205"/>
      <c r="L39" s="64"/>
    </row>
    <row r="40" spans="1:12" ht="15" customHeight="1" x14ac:dyDescent="0.35">
      <c r="A40" s="188"/>
      <c r="B40" s="240"/>
      <c r="C40" s="217"/>
      <c r="D40" s="216"/>
      <c r="E40" s="205"/>
      <c r="F40" s="205"/>
      <c r="G40" s="205"/>
      <c r="H40" s="205"/>
      <c r="I40" s="205"/>
      <c r="J40" s="205"/>
      <c r="K40" s="205"/>
      <c r="L40" s="64"/>
    </row>
    <row r="41" spans="1:12" ht="15" customHeight="1" x14ac:dyDescent="0.35">
      <c r="A41" s="188"/>
      <c r="B41" s="240"/>
      <c r="C41" s="217"/>
      <c r="D41" s="216"/>
      <c r="E41" s="205"/>
      <c r="F41" s="205"/>
      <c r="G41" s="205"/>
      <c r="H41" s="205"/>
      <c r="I41" s="205"/>
      <c r="J41" s="205"/>
      <c r="K41" s="205"/>
      <c r="L41" s="64"/>
    </row>
    <row r="42" spans="1:12" ht="15" customHeight="1" x14ac:dyDescent="0.35">
      <c r="A42" s="188"/>
      <c r="B42" s="240"/>
      <c r="C42" s="215"/>
      <c r="D42" s="216"/>
      <c r="E42" s="205"/>
      <c r="F42" s="205"/>
      <c r="G42" s="205"/>
      <c r="H42" s="205"/>
      <c r="I42" s="205"/>
      <c r="J42" s="205"/>
      <c r="K42" s="205"/>
      <c r="L42" s="64"/>
    </row>
    <row r="43" spans="1:12" ht="15" customHeight="1" x14ac:dyDescent="0.35">
      <c r="A43" s="188"/>
      <c r="B43" s="240"/>
      <c r="C43" s="215"/>
      <c r="D43" s="216"/>
      <c r="E43" s="205"/>
      <c r="F43" s="205"/>
      <c r="G43" s="205"/>
      <c r="H43" s="205"/>
      <c r="I43" s="205"/>
      <c r="J43" s="205"/>
      <c r="K43" s="205"/>
      <c r="L43" s="64"/>
    </row>
    <row r="44" spans="1:12" ht="15" thickBot="1" x14ac:dyDescent="0.4">
      <c r="A44" s="188"/>
      <c r="B44" s="241"/>
      <c r="C44" s="218"/>
      <c r="D44" s="219"/>
      <c r="E44" s="205"/>
      <c r="F44" s="205"/>
      <c r="G44" s="205"/>
      <c r="H44" s="205"/>
      <c r="I44" s="205"/>
      <c r="J44" s="205"/>
      <c r="K44" s="205"/>
    </row>
    <row r="45" spans="1:12" x14ac:dyDescent="0.35">
      <c r="A45" s="188"/>
      <c r="B45" s="188"/>
      <c r="C45" s="187"/>
      <c r="D45" s="188"/>
      <c r="E45" s="187"/>
      <c r="F45" s="187"/>
      <c r="G45" s="188"/>
      <c r="H45" s="188"/>
      <c r="I45" s="188"/>
      <c r="J45" s="188"/>
      <c r="K45" s="188"/>
    </row>
    <row r="46" spans="1:12" x14ac:dyDescent="0.35">
      <c r="A46" s="188"/>
      <c r="B46" s="188"/>
      <c r="C46" s="187"/>
      <c r="D46" s="188"/>
      <c r="E46" s="187"/>
      <c r="F46" s="187"/>
      <c r="G46" s="188"/>
      <c r="H46" s="188"/>
      <c r="I46" s="188"/>
      <c r="J46" s="188"/>
      <c r="K46" s="188"/>
    </row>
    <row r="47" spans="1:12" x14ac:dyDescent="0.35">
      <c r="A47" s="188"/>
      <c r="B47" s="188"/>
      <c r="C47" s="187"/>
      <c r="D47" s="188"/>
      <c r="E47" s="187"/>
      <c r="F47" s="187"/>
      <c r="G47" s="188"/>
      <c r="H47" s="188"/>
      <c r="I47" s="188"/>
      <c r="J47" s="188"/>
      <c r="K47" s="188"/>
    </row>
  </sheetData>
  <sheetProtection sheet="1" objects="1" scenarios="1" insertRows="0" deleteRows="0"/>
  <mergeCells count="2">
    <mergeCell ref="B12:B27"/>
    <mergeCell ref="B30:B44"/>
  </mergeCells>
  <conditionalFormatting sqref="D1:D7 D48:D1048576">
    <cfRule type="cellIs" dxfId="9" priority="4" operator="equal">
      <formula>"û"</formula>
    </cfRule>
  </conditionalFormatting>
  <conditionalFormatting sqref="D8:D9 D29:D47">
    <cfRule type="cellIs" dxfId="8" priority="3" operator="equal">
      <formula>"û"</formula>
    </cfRule>
  </conditionalFormatting>
  <conditionalFormatting sqref="C29">
    <cfRule type="cellIs" dxfId="7" priority="2" operator="equal">
      <formula>"û"</formula>
    </cfRule>
  </conditionalFormatting>
  <conditionalFormatting sqref="D10">
    <cfRule type="cellIs" dxfId="6" priority="1" operator="equal">
      <formula>"û"</formula>
    </cfRule>
  </conditionalFormatting>
  <hyperlinks>
    <hyperlink ref="K12" r:id="rId1" xr:uid="{00000000-0004-0000-1200-000000000000}"/>
    <hyperlink ref="B9" r:id="rId2" xr:uid="{00000000-0004-0000-12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9694"/>
    <pageSetUpPr fitToPage="1"/>
  </sheetPr>
  <dimension ref="B12:E78"/>
  <sheetViews>
    <sheetView tabSelected="1" zoomScaleNormal="100" workbookViewId="0"/>
  </sheetViews>
  <sheetFormatPr defaultColWidth="9.08984375" defaultRowHeight="14.5" x14ac:dyDescent="0.35"/>
  <cols>
    <col min="1" max="1" width="9.08984375" style="1"/>
    <col min="2" max="2" width="7.08984375" style="1" customWidth="1"/>
    <col min="3" max="3" width="4.6328125" style="1" customWidth="1"/>
    <col min="4" max="4" width="2.08984375" style="1" customWidth="1"/>
    <col min="5" max="5" width="116.453125" style="1" bestFit="1" customWidth="1"/>
    <col min="6" max="16384" width="9.08984375" style="1"/>
  </cols>
  <sheetData>
    <row r="12" spans="5:5" ht="24" customHeight="1" x14ac:dyDescent="0.35">
      <c r="E12" s="182" t="s">
        <v>517</v>
      </c>
    </row>
    <row r="14" spans="5:5" ht="58.25" customHeight="1" x14ac:dyDescent="0.45">
      <c r="E14" s="159" t="s">
        <v>518</v>
      </c>
    </row>
    <row r="15" spans="5:5" ht="32.4" customHeight="1" x14ac:dyDescent="0.45">
      <c r="E15" s="159" t="s">
        <v>514</v>
      </c>
    </row>
    <row r="16" spans="5:5" ht="18.5" x14ac:dyDescent="0.45">
      <c r="E16" s="158" t="s">
        <v>546</v>
      </c>
    </row>
    <row r="17" spans="2:5" ht="18.5" x14ac:dyDescent="0.45">
      <c r="E17" s="158"/>
    </row>
    <row r="18" spans="2:5" ht="15" thickBot="1" x14ac:dyDescent="0.4"/>
    <row r="19" spans="2:5" s="58" customFormat="1" ht="20.25" customHeight="1" x14ac:dyDescent="0.35">
      <c r="E19" s="124" t="s">
        <v>515</v>
      </c>
    </row>
    <row r="20" spans="2:5" s="58" customFormat="1" ht="16.75" customHeight="1" x14ac:dyDescent="0.35">
      <c r="E20" s="183" t="s">
        <v>516</v>
      </c>
    </row>
    <row r="21" spans="2:5" s="58" customFormat="1" ht="23.4" customHeight="1" thickBot="1" x14ac:dyDescent="0.4">
      <c r="E21" s="185" t="s">
        <v>545</v>
      </c>
    </row>
    <row r="22" spans="2:5" ht="18" customHeight="1" thickBot="1" x14ac:dyDescent="0.4"/>
    <row r="23" spans="2:5" s="58" customFormat="1" ht="20.25" customHeight="1" x14ac:dyDescent="0.35">
      <c r="E23" s="124" t="s">
        <v>44</v>
      </c>
    </row>
    <row r="24" spans="2:5" s="58" customFormat="1" ht="16.75" customHeight="1" x14ac:dyDescent="0.35">
      <c r="E24" s="183" t="s">
        <v>45</v>
      </c>
    </row>
    <row r="25" spans="2:5" s="58" customFormat="1" ht="62.4" customHeight="1" thickBot="1" x14ac:dyDescent="0.4">
      <c r="E25" s="185"/>
    </row>
    <row r="26" spans="2:5" ht="16.75" customHeight="1" x14ac:dyDescent="0.35"/>
    <row r="29" spans="2:5" ht="19.25" customHeight="1" x14ac:dyDescent="0.35">
      <c r="B29" s="48"/>
    </row>
    <row r="30" spans="2:5" ht="17" x14ac:dyDescent="0.4">
      <c r="C30" s="54"/>
      <c r="D30" s="55"/>
      <c r="E30" s="56"/>
    </row>
    <row r="31" spans="2:5" x14ac:dyDescent="0.35">
      <c r="C31" s="49"/>
      <c r="D31" s="47"/>
    </row>
    <row r="32" spans="2:5" x14ac:dyDescent="0.35">
      <c r="D32" s="50"/>
    </row>
    <row r="34" spans="3:5" ht="17" x14ac:dyDescent="0.4">
      <c r="C34" s="54"/>
      <c r="D34" s="55"/>
      <c r="E34" s="56"/>
    </row>
    <row r="35" spans="3:5" x14ac:dyDescent="0.35">
      <c r="C35" s="49"/>
      <c r="D35" s="47"/>
    </row>
    <row r="36" spans="3:5" x14ac:dyDescent="0.35">
      <c r="D36" s="47"/>
    </row>
    <row r="40" spans="3:5" ht="17" x14ac:dyDescent="0.4">
      <c r="C40" s="54"/>
      <c r="D40" s="55"/>
      <c r="E40" s="56"/>
    </row>
    <row r="41" spans="3:5" x14ac:dyDescent="0.35">
      <c r="C41" s="49"/>
      <c r="D41" s="47"/>
    </row>
    <row r="42" spans="3:5" ht="8.15" customHeight="1" x14ac:dyDescent="0.35"/>
    <row r="43" spans="3:5" ht="26.25" customHeight="1" x14ac:dyDescent="0.35">
      <c r="D43" s="60"/>
    </row>
    <row r="44" spans="3:5" ht="22.5" customHeight="1" x14ac:dyDescent="0.35">
      <c r="D44" s="47"/>
      <c r="E44" s="47"/>
    </row>
    <row r="45" spans="3:5" x14ac:dyDescent="0.35">
      <c r="E45" s="58"/>
    </row>
    <row r="47" spans="3:5" ht="26.25" customHeight="1" x14ac:dyDescent="0.35">
      <c r="D47" s="60"/>
    </row>
    <row r="48" spans="3:5" ht="18" customHeight="1" x14ac:dyDescent="0.35">
      <c r="D48" s="47"/>
      <c r="E48" s="47"/>
    </row>
    <row r="49" spans="3:5" x14ac:dyDescent="0.35">
      <c r="E49" s="53"/>
    </row>
    <row r="50" spans="3:5" x14ac:dyDescent="0.35">
      <c r="D50" s="47"/>
      <c r="E50" s="47"/>
    </row>
    <row r="51" spans="3:5" x14ac:dyDescent="0.35">
      <c r="E51" s="58"/>
    </row>
    <row r="53" spans="3:5" x14ac:dyDescent="0.35">
      <c r="D53" s="47"/>
      <c r="E53" s="47"/>
    </row>
    <row r="55" spans="3:5" x14ac:dyDescent="0.35">
      <c r="D55" s="47"/>
      <c r="E55" s="47"/>
    </row>
    <row r="56" spans="3:5" x14ac:dyDescent="0.35">
      <c r="E56" s="58"/>
    </row>
    <row r="57" spans="3:5" x14ac:dyDescent="0.35">
      <c r="D57" s="47"/>
      <c r="E57" s="59"/>
    </row>
    <row r="58" spans="3:5" x14ac:dyDescent="0.35">
      <c r="E58" s="58"/>
    </row>
    <row r="59" spans="3:5" x14ac:dyDescent="0.35">
      <c r="D59" s="47"/>
      <c r="E59" s="59"/>
    </row>
    <row r="60" spans="3:5" x14ac:dyDescent="0.35">
      <c r="E60" s="58"/>
    </row>
    <row r="62" spans="3:5" ht="17" x14ac:dyDescent="0.4">
      <c r="C62" s="54"/>
      <c r="D62" s="55"/>
      <c r="E62" s="56"/>
    </row>
    <row r="63" spans="3:5" x14ac:dyDescent="0.35">
      <c r="C63" s="49"/>
      <c r="D63" s="47"/>
    </row>
    <row r="64" spans="3:5" ht="8.15" customHeight="1" x14ac:dyDescent="0.35"/>
    <row r="65" spans="4:5" ht="17" x14ac:dyDescent="0.35">
      <c r="D65" s="60"/>
    </row>
    <row r="66" spans="4:5" ht="21.75" customHeight="1" x14ac:dyDescent="0.35">
      <c r="D66" s="47"/>
      <c r="E66" s="47"/>
    </row>
    <row r="67" spans="4:5" x14ac:dyDescent="0.35">
      <c r="E67" s="58"/>
    </row>
    <row r="68" spans="4:5" x14ac:dyDescent="0.35">
      <c r="D68" s="47"/>
      <c r="E68" s="47"/>
    </row>
    <row r="69" spans="4:5" x14ac:dyDescent="0.35">
      <c r="E69" s="58"/>
    </row>
    <row r="70" spans="4:5" x14ac:dyDescent="0.35">
      <c r="D70" s="47"/>
      <c r="E70" s="47"/>
    </row>
    <row r="71" spans="4:5" x14ac:dyDescent="0.35">
      <c r="E71" s="58"/>
    </row>
    <row r="72" spans="4:5" x14ac:dyDescent="0.35">
      <c r="E72" s="135"/>
    </row>
    <row r="74" spans="4:5" x14ac:dyDescent="0.35">
      <c r="D74" s="47"/>
      <c r="E74" s="47"/>
    </row>
    <row r="75" spans="4:5" x14ac:dyDescent="0.35">
      <c r="E75" s="58"/>
    </row>
    <row r="77" spans="4:5" ht="17" x14ac:dyDescent="0.35">
      <c r="D77" s="60"/>
    </row>
    <row r="78" spans="4:5" ht="21.75" customHeight="1" x14ac:dyDescent="0.35">
      <c r="D78" s="47"/>
      <c r="E78" s="47"/>
    </row>
  </sheetData>
  <sheetProtection algorithmName="SHA-512" hashValue="g2IRqEIRMaSkSIvR3CCNajFOBWAlGQ5alRxep8iHqRFuD2Vs5w2k19E5wdaFSN+w/iwod+/nv6/aXcpYSZhL2g==" saltValue="ACjhQqIkK4Ew3Ec60XB2Pg==" spinCount="100000" sheet="1" objects="1" scenarios="1" selectLockedCells="1" selectUnlockedCells="1"/>
  <hyperlinks>
    <hyperlink ref="E21" r:id="rId1" xr:uid="{00000000-0004-0000-0100-000001000000}"/>
    <hyperlink ref="E16" r:id="rId2" xr:uid="{00000000-0004-0000-0100-000000000000}"/>
  </hyperlinks>
  <pageMargins left="0.7" right="0.7" top="0.75" bottom="0.75" header="0.3" footer="0.3"/>
  <pageSetup paperSize="9" scale="95" orientation="landscape" verticalDpi="0"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8">
    <tabColor rgb="FFFFB047"/>
  </sheetPr>
  <dimension ref="A2:L47"/>
  <sheetViews>
    <sheetView workbookViewId="0">
      <pane ySplit="2" topLeftCell="A3" activePane="bottomLeft" state="frozen"/>
      <selection pane="bottomLeft"/>
    </sheetView>
  </sheetViews>
  <sheetFormatPr defaultColWidth="9.08984375" defaultRowHeight="14.5" x14ac:dyDescent="0.35"/>
  <cols>
    <col min="1" max="1" width="4.54296875" style="43" customWidth="1"/>
    <col min="2" max="2" width="49.6328125" style="43" customWidth="1"/>
    <col min="3" max="3" width="28.36328125" style="44" customWidth="1"/>
    <col min="4" max="4" width="28.453125" style="43" customWidth="1"/>
    <col min="5" max="6" width="17.6328125" style="44" customWidth="1"/>
    <col min="7" max="9" width="17.6328125" style="43" customWidth="1"/>
    <col min="10" max="10" width="28.08984375" style="43" customWidth="1"/>
    <col min="11" max="11" width="29.54296875" style="43" customWidth="1"/>
    <col min="12" max="12" width="22.08984375" style="43" customWidth="1"/>
    <col min="13" max="16384" width="9.08984375" style="43"/>
  </cols>
  <sheetData>
    <row r="2" spans="1:11" ht="43.5" customHeight="1" x14ac:dyDescent="0.35">
      <c r="B2" s="45" t="s">
        <v>25</v>
      </c>
    </row>
    <row r="3" spans="1:11" ht="17" x14ac:dyDescent="0.4">
      <c r="B3" s="46" t="s">
        <v>26</v>
      </c>
    </row>
    <row r="4" spans="1:11" x14ac:dyDescent="0.35">
      <c r="B4" s="43" t="s">
        <v>47</v>
      </c>
    </row>
    <row r="5" spans="1:11" x14ac:dyDescent="0.35">
      <c r="B5" s="43" t="s">
        <v>24</v>
      </c>
    </row>
    <row r="7" spans="1:11" x14ac:dyDescent="0.35">
      <c r="B7" s="61" t="str">
        <f>CONCATENATE("If you prefer to be connected to all ",B2,", go back to 'Your Markets' and select 'Yes'")</f>
        <v>If you prefer to be connected to all Terrorism Markets, go back to 'Your Markets' and select 'Yes'</v>
      </c>
    </row>
    <row r="8" spans="1:11" x14ac:dyDescent="0.35">
      <c r="A8" s="188"/>
      <c r="B8" s="190"/>
      <c r="C8" s="187"/>
      <c r="D8" s="188"/>
      <c r="E8" s="187"/>
      <c r="F8" s="187"/>
      <c r="G8" s="188"/>
      <c r="H8" s="188"/>
      <c r="I8" s="188"/>
      <c r="J8" s="188"/>
      <c r="K8" s="188"/>
    </row>
    <row r="9" spans="1:11" x14ac:dyDescent="0.35">
      <c r="A9" s="222"/>
      <c r="B9" s="220" t="s">
        <v>523</v>
      </c>
      <c r="C9" s="221"/>
      <c r="D9" s="222"/>
      <c r="E9" s="223"/>
      <c r="F9" s="223"/>
      <c r="G9" s="222"/>
      <c r="H9" s="222"/>
      <c r="I9" s="222"/>
      <c r="J9" s="222"/>
      <c r="K9" s="222"/>
    </row>
    <row r="10" spans="1:11" s="188" customFormat="1" ht="15" thickBot="1" x14ac:dyDescent="0.4">
      <c r="C10" s="187"/>
      <c r="E10" s="187"/>
      <c r="F10" s="187"/>
    </row>
    <row r="11" spans="1:11" ht="35" customHeight="1" x14ac:dyDescent="0.35">
      <c r="A11" s="188"/>
      <c r="B11" s="191" t="s">
        <v>51</v>
      </c>
      <c r="C11" s="192" t="s">
        <v>50</v>
      </c>
      <c r="D11" s="193" t="s">
        <v>54</v>
      </c>
      <c r="E11" s="193" t="s">
        <v>43</v>
      </c>
      <c r="F11" s="193" t="s">
        <v>145</v>
      </c>
      <c r="G11" s="193" t="s">
        <v>38</v>
      </c>
      <c r="H11" s="193" t="s">
        <v>39</v>
      </c>
      <c r="I11" s="193" t="s">
        <v>40</v>
      </c>
      <c r="J11" s="193" t="s">
        <v>41</v>
      </c>
      <c r="K11" s="194" t="s">
        <v>48</v>
      </c>
    </row>
    <row r="12" spans="1:11" ht="15" customHeight="1" x14ac:dyDescent="0.35">
      <c r="A12" s="188"/>
      <c r="B12" s="237" t="s">
        <v>522</v>
      </c>
      <c r="C12" s="195" t="s">
        <v>55</v>
      </c>
      <c r="D12" s="195" t="s">
        <v>42</v>
      </c>
      <c r="E12" s="196">
        <v>1234</v>
      </c>
      <c r="F12" s="196"/>
      <c r="G12" s="196" t="s">
        <v>56</v>
      </c>
      <c r="H12" s="196" t="s">
        <v>57</v>
      </c>
      <c r="I12" s="196">
        <v>123456</v>
      </c>
      <c r="J12" s="195" t="s">
        <v>520</v>
      </c>
      <c r="K12" s="197" t="s">
        <v>521</v>
      </c>
    </row>
    <row r="13" spans="1:11" ht="15" customHeight="1" x14ac:dyDescent="0.35">
      <c r="A13" s="188"/>
      <c r="B13" s="238"/>
      <c r="C13" s="206"/>
      <c r="D13" s="207"/>
      <c r="E13" s="208"/>
      <c r="F13" s="208"/>
      <c r="G13" s="208"/>
      <c r="H13" s="208"/>
      <c r="I13" s="208"/>
      <c r="J13" s="207"/>
      <c r="K13" s="209"/>
    </row>
    <row r="14" spans="1:11" ht="15" customHeight="1" x14ac:dyDescent="0.35">
      <c r="A14" s="188"/>
      <c r="B14" s="238"/>
      <c r="C14" s="206"/>
      <c r="D14" s="207"/>
      <c r="E14" s="208"/>
      <c r="F14" s="208"/>
      <c r="G14" s="208"/>
      <c r="H14" s="208"/>
      <c r="I14" s="208"/>
      <c r="J14" s="207"/>
      <c r="K14" s="209"/>
    </row>
    <row r="15" spans="1:11" ht="15" customHeight="1" x14ac:dyDescent="0.35">
      <c r="A15" s="188"/>
      <c r="B15" s="238"/>
      <c r="C15" s="206"/>
      <c r="D15" s="207"/>
      <c r="E15" s="208"/>
      <c r="F15" s="208"/>
      <c r="G15" s="208"/>
      <c r="H15" s="208"/>
      <c r="I15" s="208"/>
      <c r="J15" s="207"/>
      <c r="K15" s="209"/>
    </row>
    <row r="16" spans="1:11" ht="15" customHeight="1" x14ac:dyDescent="0.35">
      <c r="A16" s="188"/>
      <c r="B16" s="238"/>
      <c r="C16" s="206"/>
      <c r="D16" s="207"/>
      <c r="E16" s="208"/>
      <c r="F16" s="208"/>
      <c r="G16" s="208"/>
      <c r="H16" s="208"/>
      <c r="I16" s="208"/>
      <c r="J16" s="207"/>
      <c r="K16" s="209"/>
    </row>
    <row r="17" spans="1:12" ht="15" customHeight="1" x14ac:dyDescent="0.35">
      <c r="A17" s="188"/>
      <c r="B17" s="238"/>
      <c r="C17" s="206"/>
      <c r="D17" s="207"/>
      <c r="E17" s="208"/>
      <c r="F17" s="208"/>
      <c r="G17" s="208"/>
      <c r="H17" s="208"/>
      <c r="I17" s="208"/>
      <c r="J17" s="207"/>
      <c r="K17" s="209"/>
    </row>
    <row r="18" spans="1:12" ht="15" customHeight="1" x14ac:dyDescent="0.35">
      <c r="A18" s="188"/>
      <c r="B18" s="238"/>
      <c r="C18" s="206"/>
      <c r="D18" s="207"/>
      <c r="E18" s="208"/>
      <c r="F18" s="208"/>
      <c r="G18" s="208"/>
      <c r="H18" s="208"/>
      <c r="I18" s="208"/>
      <c r="J18" s="207"/>
      <c r="K18" s="209"/>
    </row>
    <row r="19" spans="1:12" ht="15" customHeight="1" x14ac:dyDescent="0.35">
      <c r="A19" s="188"/>
      <c r="B19" s="238"/>
      <c r="C19" s="206"/>
      <c r="D19" s="207"/>
      <c r="E19" s="208"/>
      <c r="F19" s="208"/>
      <c r="G19" s="208"/>
      <c r="H19" s="208"/>
      <c r="I19" s="208"/>
      <c r="J19" s="207"/>
      <c r="K19" s="209"/>
    </row>
    <row r="20" spans="1:12" ht="15" customHeight="1" x14ac:dyDescent="0.35">
      <c r="A20" s="188"/>
      <c r="B20" s="238"/>
      <c r="C20" s="206"/>
      <c r="D20" s="207"/>
      <c r="E20" s="208"/>
      <c r="F20" s="208"/>
      <c r="G20" s="208"/>
      <c r="H20" s="208"/>
      <c r="I20" s="208"/>
      <c r="J20" s="207"/>
      <c r="K20" s="209"/>
    </row>
    <row r="21" spans="1:12" ht="15" customHeight="1" x14ac:dyDescent="0.35">
      <c r="A21" s="188"/>
      <c r="B21" s="238"/>
      <c r="C21" s="206"/>
      <c r="D21" s="207"/>
      <c r="E21" s="208"/>
      <c r="F21" s="208"/>
      <c r="G21" s="208"/>
      <c r="H21" s="208"/>
      <c r="I21" s="208"/>
      <c r="J21" s="207"/>
      <c r="K21" s="209"/>
    </row>
    <row r="22" spans="1:12" ht="15" customHeight="1" x14ac:dyDescent="0.35">
      <c r="A22" s="188"/>
      <c r="B22" s="238"/>
      <c r="C22" s="206"/>
      <c r="D22" s="207"/>
      <c r="E22" s="208"/>
      <c r="F22" s="208"/>
      <c r="G22" s="208"/>
      <c r="H22" s="208"/>
      <c r="I22" s="208"/>
      <c r="J22" s="207"/>
      <c r="K22" s="209"/>
    </row>
    <row r="23" spans="1:12" ht="15" customHeight="1" x14ac:dyDescent="0.35">
      <c r="A23" s="188"/>
      <c r="B23" s="238"/>
      <c r="C23" s="206"/>
      <c r="D23" s="207"/>
      <c r="E23" s="208"/>
      <c r="F23" s="208"/>
      <c r="G23" s="208"/>
      <c r="H23" s="208"/>
      <c r="I23" s="208"/>
      <c r="J23" s="207"/>
      <c r="K23" s="209"/>
    </row>
    <row r="24" spans="1:12" ht="15" customHeight="1" x14ac:dyDescent="0.35">
      <c r="A24" s="188"/>
      <c r="B24" s="238"/>
      <c r="C24" s="207"/>
      <c r="D24" s="207"/>
      <c r="E24" s="208"/>
      <c r="F24" s="208"/>
      <c r="G24" s="208"/>
      <c r="H24" s="208"/>
      <c r="I24" s="208"/>
      <c r="J24" s="207"/>
      <c r="K24" s="209"/>
    </row>
    <row r="25" spans="1:12" ht="15" customHeight="1" x14ac:dyDescent="0.35">
      <c r="A25" s="188"/>
      <c r="B25" s="238"/>
      <c r="C25" s="207"/>
      <c r="D25" s="207"/>
      <c r="E25" s="208"/>
      <c r="F25" s="208"/>
      <c r="G25" s="208"/>
      <c r="H25" s="208"/>
      <c r="I25" s="208"/>
      <c r="J25" s="207"/>
      <c r="K25" s="209"/>
    </row>
    <row r="26" spans="1:12" ht="15" customHeight="1" x14ac:dyDescent="0.35">
      <c r="A26" s="188"/>
      <c r="B26" s="238"/>
      <c r="C26" s="207"/>
      <c r="D26" s="207"/>
      <c r="E26" s="208"/>
      <c r="F26" s="208"/>
      <c r="G26" s="208"/>
      <c r="H26" s="208"/>
      <c r="I26" s="208"/>
      <c r="J26" s="207"/>
      <c r="K26" s="209"/>
    </row>
    <row r="27" spans="1:12" ht="15" thickBot="1" x14ac:dyDescent="0.4">
      <c r="A27" s="188"/>
      <c r="B27" s="239"/>
      <c r="C27" s="210"/>
      <c r="D27" s="210"/>
      <c r="E27" s="211"/>
      <c r="F27" s="211"/>
      <c r="G27" s="211"/>
      <c r="H27" s="211"/>
      <c r="I27" s="211"/>
      <c r="J27" s="210"/>
      <c r="K27" s="212"/>
    </row>
    <row r="28" spans="1:12" s="62" customFormat="1" ht="35.15" customHeight="1" thickBot="1" x14ac:dyDescent="0.4">
      <c r="A28" s="188"/>
      <c r="B28" s="198"/>
      <c r="C28" s="199"/>
      <c r="D28" s="199"/>
      <c r="E28" s="199"/>
      <c r="F28" s="199"/>
      <c r="G28" s="199"/>
      <c r="H28" s="199"/>
      <c r="I28" s="199"/>
      <c r="J28" s="199"/>
      <c r="K28" s="199"/>
      <c r="L28" s="63"/>
    </row>
    <row r="29" spans="1:12" ht="35" customHeight="1" x14ac:dyDescent="0.35">
      <c r="A29" s="204"/>
      <c r="B29" s="200" t="s">
        <v>52</v>
      </c>
      <c r="C29" s="201" t="s">
        <v>50</v>
      </c>
      <c r="D29" s="202" t="s">
        <v>49</v>
      </c>
      <c r="E29" s="203"/>
      <c r="F29" s="203"/>
      <c r="G29" s="203"/>
      <c r="H29" s="203"/>
      <c r="I29" s="203"/>
      <c r="J29" s="203"/>
      <c r="K29" s="203"/>
      <c r="L29" s="64"/>
    </row>
    <row r="30" spans="1:12" ht="15" customHeight="1" x14ac:dyDescent="0.35">
      <c r="A30" s="188"/>
      <c r="B30" s="240" t="s">
        <v>53</v>
      </c>
      <c r="C30" s="213"/>
      <c r="D30" s="214"/>
      <c r="E30" s="205"/>
      <c r="F30" s="205"/>
      <c r="G30" s="205"/>
      <c r="H30" s="205"/>
      <c r="I30" s="205"/>
      <c r="J30" s="205"/>
      <c r="K30" s="205"/>
      <c r="L30" s="64"/>
    </row>
    <row r="31" spans="1:12" ht="15" customHeight="1" x14ac:dyDescent="0.35">
      <c r="A31" s="188"/>
      <c r="B31" s="240"/>
      <c r="C31" s="215"/>
      <c r="D31" s="216"/>
      <c r="E31" s="205"/>
      <c r="F31" s="205"/>
      <c r="G31" s="205"/>
      <c r="H31" s="205"/>
      <c r="I31" s="205"/>
      <c r="J31" s="205"/>
      <c r="K31" s="205"/>
      <c r="L31" s="64"/>
    </row>
    <row r="32" spans="1:12" ht="15" customHeight="1" x14ac:dyDescent="0.35">
      <c r="A32" s="188"/>
      <c r="B32" s="240"/>
      <c r="C32" s="215"/>
      <c r="D32" s="216"/>
      <c r="E32" s="205"/>
      <c r="F32" s="205"/>
      <c r="G32" s="205"/>
      <c r="H32" s="205"/>
      <c r="I32" s="205"/>
      <c r="J32" s="205"/>
      <c r="K32" s="205"/>
      <c r="L32" s="64"/>
    </row>
    <row r="33" spans="1:12" ht="15" customHeight="1" x14ac:dyDescent="0.35">
      <c r="A33" s="188"/>
      <c r="B33" s="240"/>
      <c r="C33" s="215"/>
      <c r="D33" s="216"/>
      <c r="E33" s="205"/>
      <c r="F33" s="205"/>
      <c r="G33" s="205"/>
      <c r="H33" s="205"/>
      <c r="I33" s="205"/>
      <c r="J33" s="205"/>
      <c r="K33" s="205"/>
      <c r="L33" s="64"/>
    </row>
    <row r="34" spans="1:12" ht="15" customHeight="1" x14ac:dyDescent="0.35">
      <c r="A34" s="188"/>
      <c r="B34" s="240"/>
      <c r="C34" s="215"/>
      <c r="D34" s="216"/>
      <c r="E34" s="205"/>
      <c r="F34" s="205"/>
      <c r="G34" s="205"/>
      <c r="H34" s="205"/>
      <c r="I34" s="205"/>
      <c r="J34" s="205"/>
      <c r="K34" s="205"/>
      <c r="L34" s="64"/>
    </row>
    <row r="35" spans="1:12" ht="15" customHeight="1" x14ac:dyDescent="0.35">
      <c r="A35" s="188"/>
      <c r="B35" s="240"/>
      <c r="C35" s="215"/>
      <c r="D35" s="216"/>
      <c r="E35" s="205"/>
      <c r="F35" s="205"/>
      <c r="G35" s="205"/>
      <c r="H35" s="205"/>
      <c r="I35" s="205"/>
      <c r="J35" s="205"/>
      <c r="K35" s="205"/>
      <c r="L35" s="64"/>
    </row>
    <row r="36" spans="1:12" ht="15" customHeight="1" x14ac:dyDescent="0.35">
      <c r="A36" s="188"/>
      <c r="B36" s="240"/>
      <c r="C36" s="215"/>
      <c r="D36" s="216"/>
      <c r="E36" s="205"/>
      <c r="F36" s="205"/>
      <c r="G36" s="205"/>
      <c r="H36" s="205"/>
      <c r="I36" s="205"/>
      <c r="J36" s="205"/>
      <c r="K36" s="205"/>
      <c r="L36" s="64"/>
    </row>
    <row r="37" spans="1:12" ht="15" customHeight="1" x14ac:dyDescent="0.35">
      <c r="A37" s="188"/>
      <c r="B37" s="240"/>
      <c r="C37" s="215"/>
      <c r="D37" s="216"/>
      <c r="E37" s="205"/>
      <c r="F37" s="205"/>
      <c r="G37" s="205"/>
      <c r="H37" s="205"/>
      <c r="I37" s="205"/>
      <c r="J37" s="205"/>
      <c r="K37" s="205"/>
      <c r="L37" s="64"/>
    </row>
    <row r="38" spans="1:12" ht="15" customHeight="1" x14ac:dyDescent="0.35">
      <c r="A38" s="188"/>
      <c r="B38" s="240"/>
      <c r="C38" s="215"/>
      <c r="D38" s="216"/>
      <c r="E38" s="205"/>
      <c r="F38" s="205"/>
      <c r="G38" s="205"/>
      <c r="H38" s="205"/>
      <c r="I38" s="205"/>
      <c r="J38" s="205"/>
      <c r="K38" s="205"/>
      <c r="L38" s="64"/>
    </row>
    <row r="39" spans="1:12" ht="15" customHeight="1" x14ac:dyDescent="0.35">
      <c r="A39" s="188"/>
      <c r="B39" s="240"/>
      <c r="C39" s="215"/>
      <c r="D39" s="216"/>
      <c r="E39" s="205"/>
      <c r="F39" s="205"/>
      <c r="G39" s="205"/>
      <c r="H39" s="205"/>
      <c r="I39" s="205"/>
      <c r="J39" s="205"/>
      <c r="K39" s="205"/>
      <c r="L39" s="64"/>
    </row>
    <row r="40" spans="1:12" ht="15" customHeight="1" x14ac:dyDescent="0.35">
      <c r="A40" s="188"/>
      <c r="B40" s="240"/>
      <c r="C40" s="217"/>
      <c r="D40" s="216"/>
      <c r="E40" s="205"/>
      <c r="F40" s="205"/>
      <c r="G40" s="205"/>
      <c r="H40" s="205"/>
      <c r="I40" s="205"/>
      <c r="J40" s="205"/>
      <c r="K40" s="205"/>
      <c r="L40" s="64"/>
    </row>
    <row r="41" spans="1:12" ht="15" customHeight="1" x14ac:dyDescent="0.35">
      <c r="A41" s="188"/>
      <c r="B41" s="240"/>
      <c r="C41" s="217"/>
      <c r="D41" s="216"/>
      <c r="E41" s="205"/>
      <c r="F41" s="205"/>
      <c r="G41" s="205"/>
      <c r="H41" s="205"/>
      <c r="I41" s="205"/>
      <c r="J41" s="205"/>
      <c r="K41" s="205"/>
      <c r="L41" s="64"/>
    </row>
    <row r="42" spans="1:12" ht="15" customHeight="1" x14ac:dyDescent="0.35">
      <c r="A42" s="188"/>
      <c r="B42" s="240"/>
      <c r="C42" s="215"/>
      <c r="D42" s="216"/>
      <c r="E42" s="205"/>
      <c r="F42" s="205"/>
      <c r="G42" s="205"/>
      <c r="H42" s="205"/>
      <c r="I42" s="205"/>
      <c r="J42" s="205"/>
      <c r="K42" s="205"/>
      <c r="L42" s="64"/>
    </row>
    <row r="43" spans="1:12" ht="15" customHeight="1" x14ac:dyDescent="0.35">
      <c r="A43" s="188"/>
      <c r="B43" s="240"/>
      <c r="C43" s="215"/>
      <c r="D43" s="216"/>
      <c r="E43" s="205"/>
      <c r="F43" s="205"/>
      <c r="G43" s="205"/>
      <c r="H43" s="205"/>
      <c r="I43" s="205"/>
      <c r="J43" s="205"/>
      <c r="K43" s="205"/>
      <c r="L43" s="64"/>
    </row>
    <row r="44" spans="1:12" ht="15" thickBot="1" x14ac:dyDescent="0.4">
      <c r="A44" s="188"/>
      <c r="B44" s="241"/>
      <c r="C44" s="218"/>
      <c r="D44" s="219"/>
      <c r="E44" s="205"/>
      <c r="F44" s="205"/>
      <c r="G44" s="205"/>
      <c r="H44" s="205"/>
      <c r="I44" s="205"/>
      <c r="J44" s="205"/>
      <c r="K44" s="205"/>
    </row>
    <row r="45" spans="1:12" x14ac:dyDescent="0.35">
      <c r="A45" s="188"/>
      <c r="B45" s="188"/>
      <c r="C45" s="187"/>
      <c r="D45" s="188"/>
      <c r="E45" s="187"/>
      <c r="F45" s="187"/>
      <c r="G45" s="188"/>
      <c r="H45" s="188"/>
      <c r="I45" s="188"/>
      <c r="J45" s="188"/>
      <c r="K45" s="188"/>
    </row>
    <row r="46" spans="1:12" x14ac:dyDescent="0.35">
      <c r="A46" s="188"/>
      <c r="B46" s="188"/>
      <c r="C46" s="187"/>
      <c r="D46" s="188"/>
      <c r="E46" s="187"/>
      <c r="F46" s="187"/>
      <c r="G46" s="188"/>
      <c r="H46" s="188"/>
      <c r="I46" s="188"/>
      <c r="J46" s="188"/>
      <c r="K46" s="188"/>
    </row>
    <row r="47" spans="1:12" x14ac:dyDescent="0.35">
      <c r="A47" s="188"/>
      <c r="B47" s="188"/>
      <c r="C47" s="187"/>
      <c r="D47" s="188"/>
      <c r="E47" s="187"/>
      <c r="F47" s="187"/>
      <c r="G47" s="188"/>
      <c r="H47" s="188"/>
      <c r="I47" s="188"/>
      <c r="J47" s="188"/>
      <c r="K47" s="188"/>
    </row>
  </sheetData>
  <sheetProtection sheet="1" objects="1" scenarios="1" insertRows="0" deleteRows="0"/>
  <mergeCells count="2">
    <mergeCell ref="B12:B27"/>
    <mergeCell ref="B30:B44"/>
  </mergeCells>
  <conditionalFormatting sqref="D1:D7 D48:D1048576">
    <cfRule type="cellIs" dxfId="5" priority="4" operator="equal">
      <formula>"û"</formula>
    </cfRule>
  </conditionalFormatting>
  <conditionalFormatting sqref="D8:D9 D29:D47">
    <cfRule type="cellIs" dxfId="4" priority="3" operator="equal">
      <formula>"û"</formula>
    </cfRule>
  </conditionalFormatting>
  <conditionalFormatting sqref="C29">
    <cfRule type="cellIs" dxfId="3" priority="2" operator="equal">
      <formula>"û"</formula>
    </cfRule>
  </conditionalFormatting>
  <conditionalFormatting sqref="D10">
    <cfRule type="cellIs" dxfId="2" priority="1" operator="equal">
      <formula>"û"</formula>
    </cfRule>
  </conditionalFormatting>
  <hyperlinks>
    <hyperlink ref="K12" r:id="rId1" xr:uid="{00000000-0004-0000-1300-000000000000}"/>
    <hyperlink ref="B9" r:id="rId2" xr:uid="{00000000-0004-0000-1300-000001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
    <tabColor theme="9" tint="0.59999389629810485"/>
  </sheetPr>
  <dimension ref="A1:V105"/>
  <sheetViews>
    <sheetView zoomScaleNormal="100" workbookViewId="0">
      <selection activeCell="C9" sqref="C9"/>
    </sheetView>
  </sheetViews>
  <sheetFormatPr defaultColWidth="9.08984375" defaultRowHeight="14.5" x14ac:dyDescent="0.35"/>
  <cols>
    <col min="1" max="1" width="4.54296875" style="72" customWidth="1"/>
    <col min="2" max="2" width="22.54296875" style="72" customWidth="1"/>
    <col min="3" max="3" width="45.36328125" style="72" customWidth="1"/>
    <col min="4" max="4" width="42.6328125" style="72" customWidth="1"/>
    <col min="5" max="5" width="39.36328125" style="78" customWidth="1"/>
    <col min="6" max="6" width="21.08984375" style="72" customWidth="1"/>
    <col min="7" max="7" width="21.6328125" style="78" customWidth="1"/>
    <col min="8" max="8" width="12.54296875" style="72" bestFit="1" customWidth="1"/>
    <col min="9" max="11" width="12.81640625" style="72" customWidth="1"/>
    <col min="12" max="21" width="9.08984375" style="72" hidden="1" customWidth="1"/>
    <col min="22" max="16384" width="9.08984375" style="72"/>
  </cols>
  <sheetData>
    <row r="1" spans="1:7" s="43" customFormat="1" x14ac:dyDescent="0.35">
      <c r="E1" s="44"/>
      <c r="G1" s="44"/>
    </row>
    <row r="2" spans="1:7" s="51" customFormat="1" ht="32" x14ac:dyDescent="0.35">
      <c r="A2" s="43"/>
      <c r="B2" s="45" t="s">
        <v>112</v>
      </c>
    </row>
    <row r="3" spans="1:7" s="44" customFormat="1" ht="17" x14ac:dyDescent="0.4">
      <c r="B3" s="46" t="s">
        <v>91</v>
      </c>
      <c r="C3" s="43"/>
    </row>
    <row r="4" spans="1:7" s="44" customFormat="1" x14ac:dyDescent="0.35">
      <c r="B4" s="43" t="s">
        <v>83</v>
      </c>
      <c r="C4" s="43"/>
    </row>
    <row r="5" spans="1:7" s="43" customFormat="1" x14ac:dyDescent="0.35">
      <c r="D5" s="44"/>
      <c r="E5" s="44"/>
      <c r="F5" s="44"/>
      <c r="G5" s="44"/>
    </row>
    <row r="6" spans="1:7" s="43" customFormat="1" ht="26" x14ac:dyDescent="0.6">
      <c r="B6" s="69" t="s">
        <v>113</v>
      </c>
      <c r="C6" s="70"/>
      <c r="D6" s="44"/>
      <c r="E6" s="44"/>
      <c r="F6" s="44"/>
      <c r="G6" s="44"/>
    </row>
    <row r="7" spans="1:7" s="43" customFormat="1" ht="15" thickBot="1" x14ac:dyDescent="0.4">
      <c r="D7" s="44"/>
      <c r="E7" s="44"/>
      <c r="F7" s="44"/>
      <c r="G7" s="44"/>
    </row>
    <row r="8" spans="1:7" s="71" customFormat="1" ht="21.75" customHeight="1" x14ac:dyDescent="0.35">
      <c r="B8" s="65" t="s">
        <v>85</v>
      </c>
      <c r="C8" s="66"/>
      <c r="E8" s="77"/>
      <c r="G8" s="77"/>
    </row>
    <row r="9" spans="1:7" x14ac:dyDescent="0.35">
      <c r="B9" s="73" t="s">
        <v>86</v>
      </c>
      <c r="C9" s="105"/>
      <c r="D9" s="110" t="str">
        <f>IF(ISBLANK(C9),"0","9.09090909")</f>
        <v>0</v>
      </c>
    </row>
    <row r="10" spans="1:7" x14ac:dyDescent="0.35">
      <c r="B10" s="73" t="s">
        <v>142</v>
      </c>
      <c r="C10" s="105"/>
      <c r="D10" s="110" t="str">
        <f>IF(ISBLANK(C10),"0","9.09090909")</f>
        <v>0</v>
      </c>
    </row>
    <row r="11" spans="1:7" ht="15" thickBot="1" x14ac:dyDescent="0.4">
      <c r="B11" s="74" t="s">
        <v>155</v>
      </c>
      <c r="C11" s="106"/>
      <c r="D11" s="171"/>
    </row>
    <row r="12" spans="1:7" s="71" customFormat="1" ht="21.75" customHeight="1" x14ac:dyDescent="0.35">
      <c r="B12" s="65" t="s">
        <v>87</v>
      </c>
      <c r="C12" s="66"/>
      <c r="E12" s="77"/>
      <c r="G12" s="77"/>
    </row>
    <row r="13" spans="1:7" x14ac:dyDescent="0.35">
      <c r="B13" s="73" t="s">
        <v>86</v>
      </c>
      <c r="C13" s="105"/>
    </row>
    <row r="14" spans="1:7" x14ac:dyDescent="0.35">
      <c r="B14" s="73" t="s">
        <v>142</v>
      </c>
      <c r="C14" s="105"/>
    </row>
    <row r="15" spans="1:7" ht="15" thickBot="1" x14ac:dyDescent="0.4">
      <c r="B15" s="74" t="s">
        <v>155</v>
      </c>
      <c r="C15" s="106"/>
    </row>
    <row r="16" spans="1:7" s="71" customFormat="1" ht="21.75" customHeight="1" x14ac:dyDescent="0.35">
      <c r="B16" s="65" t="s">
        <v>88</v>
      </c>
      <c r="C16" s="66"/>
      <c r="E16" s="77"/>
      <c r="G16" s="77"/>
    </row>
    <row r="17" spans="2:7" x14ac:dyDescent="0.35">
      <c r="B17" s="73" t="s">
        <v>86</v>
      </c>
      <c r="C17" s="105"/>
    </row>
    <row r="18" spans="2:7" x14ac:dyDescent="0.35">
      <c r="B18" s="73" t="s">
        <v>142</v>
      </c>
      <c r="C18" s="105"/>
    </row>
    <row r="19" spans="2:7" ht="15" thickBot="1" x14ac:dyDescent="0.4">
      <c r="B19" s="74" t="s">
        <v>155</v>
      </c>
      <c r="C19" s="106"/>
    </row>
    <row r="20" spans="2:7" s="71" customFormat="1" ht="21.75" customHeight="1" x14ac:dyDescent="0.35">
      <c r="B20" s="65" t="s">
        <v>89</v>
      </c>
      <c r="C20" s="66"/>
      <c r="E20" s="77"/>
      <c r="G20" s="77"/>
    </row>
    <row r="21" spans="2:7" x14ac:dyDescent="0.35">
      <c r="B21" s="73" t="s">
        <v>86</v>
      </c>
      <c r="C21" s="105"/>
    </row>
    <row r="22" spans="2:7" x14ac:dyDescent="0.35">
      <c r="B22" s="73" t="s">
        <v>142</v>
      </c>
      <c r="C22" s="105"/>
    </row>
    <row r="23" spans="2:7" ht="15" thickBot="1" x14ac:dyDescent="0.4">
      <c r="B23" s="74" t="s">
        <v>155</v>
      </c>
      <c r="C23" s="106"/>
    </row>
    <row r="24" spans="2:7" s="71" customFormat="1" ht="21.75" customHeight="1" x14ac:dyDescent="0.35">
      <c r="B24" s="65" t="s">
        <v>90</v>
      </c>
      <c r="C24" s="66"/>
      <c r="E24" s="77"/>
      <c r="G24" s="77"/>
    </row>
    <row r="25" spans="2:7" x14ac:dyDescent="0.35">
      <c r="B25" s="73" t="s">
        <v>86</v>
      </c>
      <c r="C25" s="105"/>
    </row>
    <row r="26" spans="2:7" x14ac:dyDescent="0.35">
      <c r="B26" s="73" t="s">
        <v>142</v>
      </c>
      <c r="C26" s="130"/>
    </row>
    <row r="27" spans="2:7" ht="15" thickBot="1" x14ac:dyDescent="0.4">
      <c r="B27" s="74" t="s">
        <v>155</v>
      </c>
      <c r="C27" s="106"/>
    </row>
    <row r="28" spans="2:7" s="71" customFormat="1" ht="21.75" hidden="1" customHeight="1" x14ac:dyDescent="0.35">
      <c r="B28" s="65" t="s">
        <v>497</v>
      </c>
      <c r="C28" s="66"/>
      <c r="E28" s="77"/>
      <c r="G28" s="77"/>
    </row>
    <row r="29" spans="2:7" hidden="1" x14ac:dyDescent="0.35">
      <c r="B29" s="73" t="s">
        <v>86</v>
      </c>
      <c r="C29" s="105"/>
    </row>
    <row r="30" spans="2:7" hidden="1" x14ac:dyDescent="0.35">
      <c r="B30" s="73" t="s">
        <v>142</v>
      </c>
      <c r="C30" s="130"/>
    </row>
    <row r="31" spans="2:7" ht="15" hidden="1" thickBot="1" x14ac:dyDescent="0.4">
      <c r="B31" s="74" t="s">
        <v>155</v>
      </c>
      <c r="C31" s="106"/>
    </row>
    <row r="32" spans="2:7" s="71" customFormat="1" ht="21.75" hidden="1" customHeight="1" x14ac:dyDescent="0.35">
      <c r="B32" s="65" t="s">
        <v>498</v>
      </c>
      <c r="C32" s="66"/>
      <c r="E32" s="77"/>
      <c r="G32" s="77"/>
    </row>
    <row r="33" spans="2:7" hidden="1" x14ac:dyDescent="0.35">
      <c r="B33" s="73" t="s">
        <v>86</v>
      </c>
      <c r="C33" s="105"/>
    </row>
    <row r="34" spans="2:7" hidden="1" x14ac:dyDescent="0.35">
      <c r="B34" s="73" t="s">
        <v>142</v>
      </c>
      <c r="C34" s="130"/>
    </row>
    <row r="35" spans="2:7" ht="15" hidden="1" thickBot="1" x14ac:dyDescent="0.4">
      <c r="B35" s="74" t="s">
        <v>155</v>
      </c>
      <c r="C35" s="106"/>
    </row>
    <row r="36" spans="2:7" s="71" customFormat="1" ht="21.75" hidden="1" customHeight="1" x14ac:dyDescent="0.35">
      <c r="B36" s="65" t="s">
        <v>499</v>
      </c>
      <c r="C36" s="66"/>
      <c r="E36" s="77"/>
      <c r="G36" s="77"/>
    </row>
    <row r="37" spans="2:7" hidden="1" x14ac:dyDescent="0.35">
      <c r="B37" s="73" t="s">
        <v>86</v>
      </c>
      <c r="C37" s="105"/>
    </row>
    <row r="38" spans="2:7" hidden="1" x14ac:dyDescent="0.35">
      <c r="B38" s="73" t="s">
        <v>142</v>
      </c>
      <c r="C38" s="130"/>
    </row>
    <row r="39" spans="2:7" ht="15" hidden="1" thickBot="1" x14ac:dyDescent="0.4">
      <c r="B39" s="74" t="s">
        <v>155</v>
      </c>
      <c r="C39" s="106"/>
    </row>
    <row r="40" spans="2:7" s="71" customFormat="1" ht="21.75" hidden="1" customHeight="1" x14ac:dyDescent="0.35">
      <c r="B40" s="65" t="s">
        <v>500</v>
      </c>
      <c r="C40" s="66"/>
      <c r="E40" s="77"/>
      <c r="G40" s="77"/>
    </row>
    <row r="41" spans="2:7" hidden="1" x14ac:dyDescent="0.35">
      <c r="B41" s="73" t="s">
        <v>86</v>
      </c>
      <c r="C41" s="105"/>
    </row>
    <row r="42" spans="2:7" hidden="1" x14ac:dyDescent="0.35">
      <c r="B42" s="73" t="s">
        <v>142</v>
      </c>
      <c r="C42" s="130"/>
    </row>
    <row r="43" spans="2:7" ht="15" hidden="1" thickBot="1" x14ac:dyDescent="0.4">
      <c r="B43" s="74" t="s">
        <v>155</v>
      </c>
      <c r="C43" s="106"/>
    </row>
    <row r="44" spans="2:7" s="71" customFormat="1" ht="21.75" hidden="1" customHeight="1" x14ac:dyDescent="0.35">
      <c r="B44" s="65" t="s">
        <v>501</v>
      </c>
      <c r="C44" s="66"/>
      <c r="E44" s="77"/>
      <c r="G44" s="77"/>
    </row>
    <row r="45" spans="2:7" hidden="1" x14ac:dyDescent="0.35">
      <c r="B45" s="73" t="s">
        <v>86</v>
      </c>
      <c r="C45" s="105"/>
    </row>
    <row r="46" spans="2:7" hidden="1" x14ac:dyDescent="0.35">
      <c r="B46" s="73" t="s">
        <v>142</v>
      </c>
      <c r="C46" s="130"/>
    </row>
    <row r="47" spans="2:7" ht="15" hidden="1" thickBot="1" x14ac:dyDescent="0.4">
      <c r="B47" s="74" t="s">
        <v>155</v>
      </c>
      <c r="C47" s="106"/>
    </row>
    <row r="48" spans="2:7" x14ac:dyDescent="0.35">
      <c r="B48" s="166"/>
      <c r="C48" s="167"/>
    </row>
    <row r="50" spans="2:22" ht="18" customHeight="1" x14ac:dyDescent="0.35"/>
    <row r="51" spans="2:22" s="43" customFormat="1" ht="26" x14ac:dyDescent="0.6">
      <c r="B51" s="69" t="s">
        <v>114</v>
      </c>
      <c r="C51" s="70"/>
      <c r="D51" s="44"/>
      <c r="E51" s="44"/>
      <c r="F51" s="44"/>
      <c r="G51" s="44"/>
    </row>
    <row r="52" spans="2:22" s="43" customFormat="1" ht="19.25" customHeight="1" thickBot="1" x14ac:dyDescent="0.65">
      <c r="B52" s="69"/>
      <c r="C52" s="70"/>
      <c r="D52" s="44"/>
      <c r="E52" s="44"/>
      <c r="F52" s="44"/>
      <c r="G52" s="44"/>
    </row>
    <row r="53" spans="2:22" ht="24" customHeight="1" thickBot="1" x14ac:dyDescent="0.4">
      <c r="I53" s="242" t="s">
        <v>544</v>
      </c>
      <c r="J53" s="243"/>
      <c r="K53" s="244"/>
    </row>
    <row r="54" spans="2:22" ht="31" x14ac:dyDescent="0.35">
      <c r="B54" s="67" t="s">
        <v>97</v>
      </c>
      <c r="C54" s="76" t="s">
        <v>424</v>
      </c>
      <c r="D54" s="76" t="s">
        <v>425</v>
      </c>
      <c r="E54" s="76" t="s">
        <v>92</v>
      </c>
      <c r="F54" s="68" t="s">
        <v>93</v>
      </c>
      <c r="G54" s="75" t="s">
        <v>98</v>
      </c>
      <c r="H54" s="75" t="s">
        <v>94</v>
      </c>
      <c r="I54" s="75" t="s">
        <v>95</v>
      </c>
      <c r="J54" s="75" t="s">
        <v>96</v>
      </c>
      <c r="K54" s="233" t="s">
        <v>543</v>
      </c>
    </row>
    <row r="55" spans="2:22" x14ac:dyDescent="0.35">
      <c r="B55" s="79" t="s">
        <v>102</v>
      </c>
      <c r="C55" s="80" t="s">
        <v>426</v>
      </c>
      <c r="D55" s="80" t="s">
        <v>427</v>
      </c>
      <c r="E55" s="161" t="s">
        <v>502</v>
      </c>
      <c r="F55" s="168" t="s">
        <v>503</v>
      </c>
      <c r="G55" s="81" t="s">
        <v>144</v>
      </c>
      <c r="H55" s="81" t="s">
        <v>99</v>
      </c>
      <c r="I55" s="81" t="s">
        <v>2</v>
      </c>
      <c r="J55" s="229" t="s">
        <v>2</v>
      </c>
      <c r="K55" s="82" t="s">
        <v>3</v>
      </c>
    </row>
    <row r="56" spans="2:22" x14ac:dyDescent="0.35">
      <c r="B56" s="94">
        <v>1</v>
      </c>
      <c r="C56" s="95"/>
      <c r="D56" s="95"/>
      <c r="E56" s="95"/>
      <c r="F56" s="169"/>
      <c r="G56" s="96"/>
      <c r="H56" s="96"/>
      <c r="I56" s="96"/>
      <c r="J56" s="230"/>
      <c r="K56" s="111"/>
      <c r="L56" s="78" t="str">
        <f>IF(ISBLANK(C56),"0","9.09090909")</f>
        <v>0</v>
      </c>
      <c r="M56" s="78" t="str">
        <f t="shared" ref="M56:T56" si="0">IF(ISBLANK(D56),"0","9.09090909")</f>
        <v>0</v>
      </c>
      <c r="N56" s="78" t="str">
        <f t="shared" si="0"/>
        <v>0</v>
      </c>
      <c r="O56" s="78" t="str">
        <f t="shared" si="0"/>
        <v>0</v>
      </c>
      <c r="P56" s="78" t="str">
        <f t="shared" si="0"/>
        <v>0</v>
      </c>
      <c r="Q56" s="78" t="str">
        <f t="shared" si="0"/>
        <v>0</v>
      </c>
      <c r="R56" s="78" t="str">
        <f t="shared" si="0"/>
        <v>0</v>
      </c>
      <c r="S56" s="78" t="str">
        <f t="shared" si="0"/>
        <v>0</v>
      </c>
      <c r="T56" s="78" t="str">
        <f t="shared" si="0"/>
        <v>0</v>
      </c>
      <c r="U56" s="78">
        <f>SUM(L56+M56+N56+O56+P56+Q56+R56+S56+T56)+D9+D10</f>
        <v>0</v>
      </c>
      <c r="V56" s="78"/>
    </row>
    <row r="57" spans="2:22" x14ac:dyDescent="0.35">
      <c r="B57" s="94">
        <v>2</v>
      </c>
      <c r="C57" s="95"/>
      <c r="D57" s="95"/>
      <c r="E57" s="95"/>
      <c r="F57" s="169"/>
      <c r="G57" s="96"/>
      <c r="H57" s="96"/>
      <c r="I57" s="96"/>
      <c r="J57" s="230"/>
      <c r="K57" s="111"/>
    </row>
    <row r="58" spans="2:22" x14ac:dyDescent="0.35">
      <c r="B58" s="94">
        <v>3</v>
      </c>
      <c r="C58" s="95"/>
      <c r="D58" s="95"/>
      <c r="E58" s="95"/>
      <c r="F58" s="169"/>
      <c r="G58" s="96"/>
      <c r="H58" s="96"/>
      <c r="I58" s="96"/>
      <c r="J58" s="230"/>
      <c r="K58" s="111"/>
    </row>
    <row r="59" spans="2:22" x14ac:dyDescent="0.35">
      <c r="B59" s="94">
        <v>4</v>
      </c>
      <c r="C59" s="95"/>
      <c r="D59" s="95"/>
      <c r="E59" s="95"/>
      <c r="F59" s="169"/>
      <c r="G59" s="96"/>
      <c r="H59" s="96"/>
      <c r="I59" s="96"/>
      <c r="J59" s="230"/>
      <c r="K59" s="111"/>
    </row>
    <row r="60" spans="2:22" x14ac:dyDescent="0.35">
      <c r="B60" s="94">
        <v>5</v>
      </c>
      <c r="C60" s="95"/>
      <c r="D60" s="95"/>
      <c r="E60" s="95"/>
      <c r="F60" s="169"/>
      <c r="G60" s="96"/>
      <c r="H60" s="96"/>
      <c r="I60" s="96"/>
      <c r="J60" s="230"/>
      <c r="K60" s="111"/>
    </row>
    <row r="61" spans="2:22" x14ac:dyDescent="0.35">
      <c r="B61" s="94">
        <v>6</v>
      </c>
      <c r="C61" s="95"/>
      <c r="D61" s="95"/>
      <c r="E61" s="95"/>
      <c r="F61" s="169"/>
      <c r="G61" s="96"/>
      <c r="H61" s="96"/>
      <c r="I61" s="96"/>
      <c r="J61" s="230"/>
      <c r="K61" s="111"/>
    </row>
    <row r="62" spans="2:22" x14ac:dyDescent="0.35">
      <c r="B62" s="94">
        <v>7</v>
      </c>
      <c r="C62" s="95"/>
      <c r="D62" s="95"/>
      <c r="E62" s="95"/>
      <c r="F62" s="169"/>
      <c r="G62" s="96"/>
      <c r="H62" s="96"/>
      <c r="I62" s="96"/>
      <c r="J62" s="230"/>
      <c r="K62" s="111"/>
    </row>
    <row r="63" spans="2:22" x14ac:dyDescent="0.35">
      <c r="B63" s="94">
        <v>8</v>
      </c>
      <c r="C63" s="95"/>
      <c r="D63" s="95"/>
      <c r="E63" s="95"/>
      <c r="F63" s="169"/>
      <c r="G63" s="96"/>
      <c r="H63" s="96"/>
      <c r="I63" s="96"/>
      <c r="J63" s="230"/>
      <c r="K63" s="111"/>
    </row>
    <row r="64" spans="2:22" x14ac:dyDescent="0.35">
      <c r="B64" s="94">
        <v>9</v>
      </c>
      <c r="C64" s="95"/>
      <c r="D64" s="95"/>
      <c r="E64" s="95"/>
      <c r="F64" s="169"/>
      <c r="G64" s="96"/>
      <c r="H64" s="96"/>
      <c r="I64" s="96"/>
      <c r="J64" s="230"/>
      <c r="K64" s="111"/>
    </row>
    <row r="65" spans="2:11" x14ac:dyDescent="0.35">
      <c r="B65" s="94">
        <v>10</v>
      </c>
      <c r="C65" s="95"/>
      <c r="D65" s="95"/>
      <c r="E65" s="95"/>
      <c r="F65" s="169"/>
      <c r="G65" s="96"/>
      <c r="H65" s="96"/>
      <c r="I65" s="96"/>
      <c r="J65" s="230"/>
      <c r="K65" s="111"/>
    </row>
    <row r="66" spans="2:11" x14ac:dyDescent="0.35">
      <c r="B66" s="94">
        <v>11</v>
      </c>
      <c r="C66" s="95"/>
      <c r="D66" s="95"/>
      <c r="E66" s="95"/>
      <c r="F66" s="169"/>
      <c r="G66" s="96"/>
      <c r="H66" s="96"/>
      <c r="I66" s="96"/>
      <c r="J66" s="230"/>
      <c r="K66" s="111"/>
    </row>
    <row r="67" spans="2:11" x14ac:dyDescent="0.35">
      <c r="B67" s="94">
        <v>12</v>
      </c>
      <c r="C67" s="95"/>
      <c r="D67" s="95"/>
      <c r="E67" s="95"/>
      <c r="F67" s="169"/>
      <c r="G67" s="96"/>
      <c r="H67" s="96"/>
      <c r="I67" s="96"/>
      <c r="J67" s="230"/>
      <c r="K67" s="111"/>
    </row>
    <row r="68" spans="2:11" x14ac:dyDescent="0.35">
      <c r="B68" s="94">
        <v>13</v>
      </c>
      <c r="C68" s="95"/>
      <c r="D68" s="95"/>
      <c r="E68" s="95"/>
      <c r="F68" s="169"/>
      <c r="G68" s="96"/>
      <c r="H68" s="96"/>
      <c r="I68" s="96"/>
      <c r="J68" s="230"/>
      <c r="K68" s="111"/>
    </row>
    <row r="69" spans="2:11" x14ac:dyDescent="0.35">
      <c r="B69" s="94">
        <v>14</v>
      </c>
      <c r="C69" s="95"/>
      <c r="D69" s="95"/>
      <c r="E69" s="95"/>
      <c r="F69" s="169"/>
      <c r="G69" s="96"/>
      <c r="H69" s="96"/>
      <c r="I69" s="96"/>
      <c r="J69" s="230"/>
      <c r="K69" s="111"/>
    </row>
    <row r="70" spans="2:11" x14ac:dyDescent="0.35">
      <c r="B70" s="94">
        <v>15</v>
      </c>
      <c r="C70" s="95"/>
      <c r="D70" s="95"/>
      <c r="E70" s="95"/>
      <c r="F70" s="169"/>
      <c r="G70" s="96"/>
      <c r="H70" s="96"/>
      <c r="I70" s="96"/>
      <c r="J70" s="230"/>
      <c r="K70" s="111"/>
    </row>
    <row r="71" spans="2:11" x14ac:dyDescent="0.35">
      <c r="B71" s="94">
        <v>16</v>
      </c>
      <c r="C71" s="95"/>
      <c r="D71" s="95"/>
      <c r="E71" s="95"/>
      <c r="F71" s="169"/>
      <c r="G71" s="96"/>
      <c r="H71" s="96"/>
      <c r="I71" s="96"/>
      <c r="J71" s="230"/>
      <c r="K71" s="111"/>
    </row>
    <row r="72" spans="2:11" x14ac:dyDescent="0.35">
      <c r="B72" s="94">
        <v>17</v>
      </c>
      <c r="C72" s="95"/>
      <c r="D72" s="95"/>
      <c r="E72" s="95"/>
      <c r="F72" s="169"/>
      <c r="G72" s="96"/>
      <c r="H72" s="96"/>
      <c r="I72" s="96"/>
      <c r="J72" s="230"/>
      <c r="K72" s="111"/>
    </row>
    <row r="73" spans="2:11" x14ac:dyDescent="0.35">
      <c r="B73" s="94">
        <v>18</v>
      </c>
      <c r="C73" s="95"/>
      <c r="D73" s="95"/>
      <c r="E73" s="95"/>
      <c r="F73" s="169"/>
      <c r="G73" s="96"/>
      <c r="H73" s="96"/>
      <c r="I73" s="96"/>
      <c r="J73" s="230"/>
      <c r="K73" s="111"/>
    </row>
    <row r="74" spans="2:11" x14ac:dyDescent="0.35">
      <c r="B74" s="94">
        <v>19</v>
      </c>
      <c r="C74" s="95"/>
      <c r="D74" s="95"/>
      <c r="E74" s="95"/>
      <c r="F74" s="169"/>
      <c r="G74" s="96"/>
      <c r="H74" s="96"/>
      <c r="I74" s="96"/>
      <c r="J74" s="230"/>
      <c r="K74" s="111"/>
    </row>
    <row r="75" spans="2:11" ht="15" thickBot="1" x14ac:dyDescent="0.4">
      <c r="B75" s="97">
        <v>20</v>
      </c>
      <c r="C75" s="98"/>
      <c r="D75" s="98"/>
      <c r="E75" s="98"/>
      <c r="F75" s="170"/>
      <c r="G75" s="99"/>
      <c r="H75" s="99"/>
      <c r="I75" s="99"/>
      <c r="J75" s="231"/>
      <c r="K75" s="112"/>
    </row>
    <row r="76" spans="2:11" x14ac:dyDescent="0.35">
      <c r="B76" s="131">
        <v>21</v>
      </c>
      <c r="C76" s="132"/>
      <c r="D76" s="132"/>
      <c r="E76" s="132"/>
      <c r="F76" s="133"/>
      <c r="G76" s="132"/>
      <c r="H76" s="133"/>
      <c r="I76" s="133"/>
      <c r="J76" s="232"/>
      <c r="K76" s="134"/>
    </row>
    <row r="77" spans="2:11" x14ac:dyDescent="0.35">
      <c r="B77" s="94">
        <v>22</v>
      </c>
      <c r="C77" s="95"/>
      <c r="D77" s="95"/>
      <c r="E77" s="95"/>
      <c r="F77" s="96"/>
      <c r="G77" s="95"/>
      <c r="H77" s="96"/>
      <c r="I77" s="96"/>
      <c r="J77" s="230"/>
      <c r="K77" s="111"/>
    </row>
    <row r="78" spans="2:11" x14ac:dyDescent="0.35">
      <c r="B78" s="94">
        <v>23</v>
      </c>
      <c r="C78" s="95"/>
      <c r="D78" s="95"/>
      <c r="E78" s="95"/>
      <c r="F78" s="96"/>
      <c r="G78" s="95"/>
      <c r="H78" s="96"/>
      <c r="I78" s="96"/>
      <c r="J78" s="230"/>
      <c r="K78" s="111"/>
    </row>
    <row r="79" spans="2:11" x14ac:dyDescent="0.35">
      <c r="B79" s="94">
        <v>24</v>
      </c>
      <c r="C79" s="95"/>
      <c r="D79" s="95"/>
      <c r="E79" s="95"/>
      <c r="F79" s="96"/>
      <c r="G79" s="95"/>
      <c r="H79" s="96"/>
      <c r="I79" s="96"/>
      <c r="J79" s="230"/>
      <c r="K79" s="111"/>
    </row>
    <row r="80" spans="2:11" x14ac:dyDescent="0.35">
      <c r="B80" s="94">
        <v>25</v>
      </c>
      <c r="C80" s="95"/>
      <c r="D80" s="95"/>
      <c r="E80" s="95"/>
      <c r="F80" s="96"/>
      <c r="G80" s="95"/>
      <c r="H80" s="96"/>
      <c r="I80" s="96"/>
      <c r="J80" s="230"/>
      <c r="K80" s="111"/>
    </row>
    <row r="81" spans="2:11" x14ac:dyDescent="0.35">
      <c r="B81" s="94">
        <v>26</v>
      </c>
      <c r="C81" s="95"/>
      <c r="D81" s="95"/>
      <c r="E81" s="95"/>
      <c r="F81" s="96"/>
      <c r="G81" s="95"/>
      <c r="H81" s="96"/>
      <c r="I81" s="96"/>
      <c r="J81" s="230"/>
      <c r="K81" s="111"/>
    </row>
    <row r="82" spans="2:11" x14ac:dyDescent="0.35">
      <c r="B82" s="94">
        <v>27</v>
      </c>
      <c r="C82" s="95"/>
      <c r="D82" s="95"/>
      <c r="E82" s="95"/>
      <c r="F82" s="96"/>
      <c r="G82" s="95"/>
      <c r="H82" s="96"/>
      <c r="I82" s="96"/>
      <c r="J82" s="230"/>
      <c r="K82" s="111"/>
    </row>
    <row r="83" spans="2:11" x14ac:dyDescent="0.35">
      <c r="B83" s="94">
        <v>28</v>
      </c>
      <c r="C83" s="95"/>
      <c r="D83" s="95"/>
      <c r="E83" s="95"/>
      <c r="F83" s="96"/>
      <c r="G83" s="95"/>
      <c r="H83" s="96"/>
      <c r="I83" s="96"/>
      <c r="J83" s="230"/>
      <c r="K83" s="111"/>
    </row>
    <row r="84" spans="2:11" x14ac:dyDescent="0.35">
      <c r="B84" s="94">
        <v>29</v>
      </c>
      <c r="C84" s="95"/>
      <c r="D84" s="95"/>
      <c r="E84" s="95"/>
      <c r="F84" s="96"/>
      <c r="G84" s="95"/>
      <c r="H84" s="96"/>
      <c r="I84" s="96"/>
      <c r="J84" s="230"/>
      <c r="K84" s="111"/>
    </row>
    <row r="85" spans="2:11" x14ac:dyDescent="0.35">
      <c r="B85" s="94">
        <v>30</v>
      </c>
      <c r="C85" s="95"/>
      <c r="D85" s="95"/>
      <c r="E85" s="95"/>
      <c r="F85" s="96"/>
      <c r="G85" s="95"/>
      <c r="H85" s="96"/>
      <c r="I85" s="96"/>
      <c r="J85" s="230"/>
      <c r="K85" s="111"/>
    </row>
    <row r="86" spans="2:11" x14ac:dyDescent="0.35">
      <c r="B86" s="94">
        <v>31</v>
      </c>
      <c r="C86" s="95"/>
      <c r="D86" s="95"/>
      <c r="E86" s="95"/>
      <c r="F86" s="96"/>
      <c r="G86" s="95"/>
      <c r="H86" s="96"/>
      <c r="I86" s="96"/>
      <c r="J86" s="230"/>
      <c r="K86" s="111"/>
    </row>
    <row r="87" spans="2:11" x14ac:dyDescent="0.35">
      <c r="B87" s="94">
        <v>32</v>
      </c>
      <c r="C87" s="95"/>
      <c r="D87" s="95"/>
      <c r="E87" s="95"/>
      <c r="F87" s="96"/>
      <c r="G87" s="95"/>
      <c r="H87" s="96"/>
      <c r="I87" s="96"/>
      <c r="J87" s="230"/>
      <c r="K87" s="111"/>
    </row>
    <row r="88" spans="2:11" x14ac:dyDescent="0.35">
      <c r="B88" s="94">
        <v>33</v>
      </c>
      <c r="C88" s="95"/>
      <c r="D88" s="95"/>
      <c r="E88" s="95"/>
      <c r="F88" s="96"/>
      <c r="G88" s="95"/>
      <c r="H88" s="96"/>
      <c r="I88" s="96"/>
      <c r="J88" s="230"/>
      <c r="K88" s="111"/>
    </row>
    <row r="89" spans="2:11" x14ac:dyDescent="0.35">
      <c r="B89" s="94">
        <v>34</v>
      </c>
      <c r="C89" s="95"/>
      <c r="D89" s="95"/>
      <c r="E89" s="95"/>
      <c r="F89" s="96"/>
      <c r="G89" s="95"/>
      <c r="H89" s="96"/>
      <c r="I89" s="96"/>
      <c r="J89" s="230"/>
      <c r="K89" s="111"/>
    </row>
    <row r="90" spans="2:11" x14ac:dyDescent="0.35">
      <c r="B90" s="94">
        <v>35</v>
      </c>
      <c r="C90" s="95"/>
      <c r="D90" s="95"/>
      <c r="E90" s="95"/>
      <c r="F90" s="96"/>
      <c r="G90" s="95"/>
      <c r="H90" s="96"/>
      <c r="I90" s="96"/>
      <c r="J90" s="230"/>
      <c r="K90" s="111"/>
    </row>
    <row r="91" spans="2:11" x14ac:dyDescent="0.35">
      <c r="B91" s="94">
        <v>36</v>
      </c>
      <c r="C91" s="95"/>
      <c r="D91" s="95"/>
      <c r="E91" s="95"/>
      <c r="F91" s="96"/>
      <c r="G91" s="95"/>
      <c r="H91" s="96"/>
      <c r="I91" s="96"/>
      <c r="J91" s="230"/>
      <c r="K91" s="111"/>
    </row>
    <row r="92" spans="2:11" x14ac:dyDescent="0.35">
      <c r="B92" s="94">
        <v>37</v>
      </c>
      <c r="C92" s="95"/>
      <c r="D92" s="95"/>
      <c r="E92" s="95"/>
      <c r="F92" s="96"/>
      <c r="G92" s="95"/>
      <c r="H92" s="96"/>
      <c r="I92" s="96"/>
      <c r="J92" s="230"/>
      <c r="K92" s="111"/>
    </row>
    <row r="93" spans="2:11" x14ac:dyDescent="0.35">
      <c r="B93" s="94">
        <v>38</v>
      </c>
      <c r="C93" s="95"/>
      <c r="D93" s="95"/>
      <c r="E93" s="95"/>
      <c r="F93" s="96"/>
      <c r="G93" s="95"/>
      <c r="H93" s="96"/>
      <c r="I93" s="96"/>
      <c r="J93" s="230"/>
      <c r="K93" s="111"/>
    </row>
    <row r="94" spans="2:11" x14ac:dyDescent="0.35">
      <c r="B94" s="94">
        <v>39</v>
      </c>
      <c r="C94" s="95"/>
      <c r="D94" s="95"/>
      <c r="E94" s="95"/>
      <c r="F94" s="96"/>
      <c r="G94" s="95"/>
      <c r="H94" s="96"/>
      <c r="I94" s="96"/>
      <c r="J94" s="230"/>
      <c r="K94" s="111"/>
    </row>
    <row r="95" spans="2:11" x14ac:dyDescent="0.35">
      <c r="B95" s="94">
        <v>40</v>
      </c>
      <c r="C95" s="95"/>
      <c r="D95" s="95"/>
      <c r="E95" s="95"/>
      <c r="F95" s="96"/>
      <c r="G95" s="95"/>
      <c r="H95" s="96"/>
      <c r="I95" s="96"/>
      <c r="J95" s="230"/>
      <c r="K95" s="111"/>
    </row>
    <row r="96" spans="2:11" x14ac:dyDescent="0.35">
      <c r="B96" s="94">
        <v>41</v>
      </c>
      <c r="C96" s="95"/>
      <c r="D96" s="95"/>
      <c r="E96" s="95"/>
      <c r="F96" s="96"/>
      <c r="G96" s="95"/>
      <c r="H96" s="96"/>
      <c r="I96" s="96"/>
      <c r="J96" s="230"/>
      <c r="K96" s="111"/>
    </row>
    <row r="97" spans="2:11" x14ac:dyDescent="0.35">
      <c r="B97" s="94">
        <v>42</v>
      </c>
      <c r="C97" s="95"/>
      <c r="D97" s="95"/>
      <c r="E97" s="95"/>
      <c r="F97" s="96"/>
      <c r="G97" s="95"/>
      <c r="H97" s="96"/>
      <c r="I97" s="96"/>
      <c r="J97" s="230"/>
      <c r="K97" s="111"/>
    </row>
    <row r="98" spans="2:11" x14ac:dyDescent="0.35">
      <c r="B98" s="94">
        <v>43</v>
      </c>
      <c r="C98" s="95"/>
      <c r="D98" s="95"/>
      <c r="E98" s="95"/>
      <c r="F98" s="96"/>
      <c r="G98" s="95"/>
      <c r="H98" s="96"/>
      <c r="I98" s="96"/>
      <c r="J98" s="230"/>
      <c r="K98" s="111"/>
    </row>
    <row r="99" spans="2:11" x14ac:dyDescent="0.35">
      <c r="B99" s="94">
        <v>44</v>
      </c>
      <c r="C99" s="95"/>
      <c r="D99" s="95"/>
      <c r="E99" s="95"/>
      <c r="F99" s="96"/>
      <c r="G99" s="95"/>
      <c r="H99" s="96"/>
      <c r="I99" s="96"/>
      <c r="J99" s="230"/>
      <c r="K99" s="111"/>
    </row>
    <row r="100" spans="2:11" x14ac:dyDescent="0.35">
      <c r="B100" s="94">
        <v>45</v>
      </c>
      <c r="C100" s="95"/>
      <c r="D100" s="95"/>
      <c r="E100" s="95"/>
      <c r="F100" s="96"/>
      <c r="G100" s="95"/>
      <c r="H100" s="96"/>
      <c r="I100" s="96"/>
      <c r="J100" s="230"/>
      <c r="K100" s="111"/>
    </row>
    <row r="101" spans="2:11" x14ac:dyDescent="0.35">
      <c r="B101" s="94">
        <v>46</v>
      </c>
      <c r="C101" s="95"/>
      <c r="D101" s="95"/>
      <c r="E101" s="95"/>
      <c r="F101" s="96"/>
      <c r="G101" s="95"/>
      <c r="H101" s="96"/>
      <c r="I101" s="96"/>
      <c r="J101" s="230"/>
      <c r="K101" s="111"/>
    </row>
    <row r="102" spans="2:11" x14ac:dyDescent="0.35">
      <c r="B102" s="94">
        <v>47</v>
      </c>
      <c r="C102" s="95"/>
      <c r="D102" s="95"/>
      <c r="E102" s="95"/>
      <c r="F102" s="96"/>
      <c r="G102" s="95"/>
      <c r="H102" s="96"/>
      <c r="I102" s="96"/>
      <c r="J102" s="230"/>
      <c r="K102" s="111"/>
    </row>
    <row r="103" spans="2:11" x14ac:dyDescent="0.35">
      <c r="B103" s="94">
        <v>48</v>
      </c>
      <c r="C103" s="95"/>
      <c r="D103" s="95"/>
      <c r="E103" s="95"/>
      <c r="F103" s="96"/>
      <c r="G103" s="95"/>
      <c r="H103" s="96"/>
      <c r="I103" s="96"/>
      <c r="J103" s="230"/>
      <c r="K103" s="111"/>
    </row>
    <row r="104" spans="2:11" x14ac:dyDescent="0.35">
      <c r="B104" s="94">
        <v>49</v>
      </c>
      <c r="C104" s="95"/>
      <c r="D104" s="95"/>
      <c r="E104" s="95"/>
      <c r="F104" s="96"/>
      <c r="G104" s="95"/>
      <c r="H104" s="96"/>
      <c r="I104" s="96"/>
      <c r="J104" s="230"/>
      <c r="K104" s="111"/>
    </row>
    <row r="105" spans="2:11" ht="15" thickBot="1" x14ac:dyDescent="0.4">
      <c r="B105" s="97">
        <v>50</v>
      </c>
      <c r="C105" s="98"/>
      <c r="D105" s="98"/>
      <c r="E105" s="98"/>
      <c r="F105" s="99"/>
      <c r="G105" s="98"/>
      <c r="H105" s="99"/>
      <c r="I105" s="99"/>
      <c r="J105" s="231"/>
      <c r="K105" s="112"/>
    </row>
  </sheetData>
  <sheetProtection algorithmName="SHA-512" hashValue="Sq+fSe8nPx75Qw+MgMSYcfPdfyli72u8K03f5zxIG72aIDwoR7cw/42Mqcf7l2fmR20iRK1+r03f6I6fWb414Q==" saltValue="G9s04m7BFIMtLNF4h0tXCA==" spinCount="100000" sheet="1" objects="1" scenarios="1" formatCells="0" formatColumns="0" formatRows="0" insertColumns="0" insertRows="0" selectLockedCells="1"/>
  <mergeCells count="1">
    <mergeCell ref="I53:K53"/>
  </mergeCells>
  <conditionalFormatting sqref="E5:E7">
    <cfRule type="cellIs" dxfId="1" priority="2" operator="equal">
      <formula>"û"</formula>
    </cfRule>
  </conditionalFormatting>
  <conditionalFormatting sqref="E51:E52">
    <cfRule type="cellIs" dxfId="0" priority="1" operator="equal">
      <formula>"û"</formula>
    </cfRule>
  </conditionalFormatting>
  <hyperlinks>
    <hyperlink ref="E55" r:id="rId1" xr:uid="{00000000-0004-0000-1400-000000000000}"/>
  </hyperlinks>
  <pageMargins left="0.7" right="0.7" top="0.75" bottom="0.75" header="0.3" footer="0.3"/>
  <pageSetup paperSize="9" orientation="portrait" r:id="rId2"/>
  <drawing r:id="rId3"/>
  <legacyDrawing r:id="rId4"/>
  <controls>
    <mc:AlternateContent xmlns:mc="http://schemas.openxmlformats.org/markup-compatibility/2006">
      <mc:Choice Requires="x14">
        <control shapeId="3075" r:id="rId5" name="CommandButton1">
          <controlPr locked="0" defaultSize="0" autoLine="0" r:id="rId6">
            <anchor moveWithCells="1">
              <from>
                <xdr:col>2</xdr:col>
                <xdr:colOff>1860550</xdr:colOff>
                <xdr:row>5</xdr:row>
                <xdr:rowOff>63500</xdr:rowOff>
              </from>
              <to>
                <xdr:col>3</xdr:col>
                <xdr:colOff>152400</xdr:colOff>
                <xdr:row>6</xdr:row>
                <xdr:rowOff>101600</xdr:rowOff>
              </to>
            </anchor>
          </controlPr>
        </control>
      </mc:Choice>
      <mc:Fallback>
        <control shapeId="3075" r:id="rId5" name="CommandButton1"/>
      </mc:Fallback>
    </mc:AlternateContent>
    <mc:AlternateContent xmlns:mc="http://schemas.openxmlformats.org/markup-compatibility/2006">
      <mc:Choice Requires="x14">
        <control shapeId="3078" r:id="rId7" name="CommandButton2">
          <controlPr locked="0" defaultSize="0" autoLine="0" r:id="rId8">
            <anchor moveWithCells="1">
              <from>
                <xdr:col>2</xdr:col>
                <xdr:colOff>1860550</xdr:colOff>
                <xdr:row>50</xdr:row>
                <xdr:rowOff>38100</xdr:rowOff>
              </from>
              <to>
                <xdr:col>3</xdr:col>
                <xdr:colOff>152400</xdr:colOff>
                <xdr:row>51</xdr:row>
                <xdr:rowOff>38100</xdr:rowOff>
              </to>
            </anchor>
          </controlPr>
        </control>
      </mc:Choice>
      <mc:Fallback>
        <control shapeId="3078" r:id="rId7" name="CommandButton2"/>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400-000000000000}">
          <x14:formula1>
            <xm:f>Keys!$A$3:$A$4</xm:f>
          </x14:formula1>
          <xm:sqref>I56:K105</xm:sqref>
        </x14:dataValidation>
        <x14:dataValidation type="list" allowBlank="1" showInputMessage="1" showErrorMessage="1" xr:uid="{00000000-0002-0000-1400-000001000000}">
          <x14:formula1>
            <xm:f>Keys!$J$2:$J$5</xm:f>
          </x14:formula1>
          <xm:sqref>H55</xm:sqref>
        </x14:dataValidation>
        <x14:dataValidation type="list" allowBlank="1" showInputMessage="1" showErrorMessage="1" xr:uid="{00000000-0002-0000-1400-000002000000}">
          <x14:formula1>
            <xm:f>Keys!$J$2:$J$4</xm:f>
          </x14:formula1>
          <xm:sqref>H56:H105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dimension ref="A1:I144"/>
  <sheetViews>
    <sheetView workbookViewId="0">
      <selection activeCell="A20" sqref="A20"/>
    </sheetView>
  </sheetViews>
  <sheetFormatPr defaultRowHeight="14.5" x14ac:dyDescent="0.35"/>
  <cols>
    <col min="1" max="1" width="46.90625" customWidth="1"/>
    <col min="2" max="2" width="25.6328125" customWidth="1"/>
    <col min="3" max="3" width="24.54296875" customWidth="1"/>
    <col min="4" max="4" width="26.36328125" bestFit="1" customWidth="1"/>
    <col min="5" max="5" width="26.453125" customWidth="1"/>
    <col min="6" max="6" width="25.54296875" customWidth="1"/>
    <col min="7" max="7" width="21.81640625" customWidth="1"/>
    <col min="8" max="8" width="12.1796875" bestFit="1" customWidth="1"/>
    <col min="9" max="9" width="11.453125" bestFit="1" customWidth="1"/>
  </cols>
  <sheetData>
    <row r="1" spans="1:3" s="136" customFormat="1" ht="22.5" customHeight="1" x14ac:dyDescent="0.35">
      <c r="A1" s="139" t="s">
        <v>526</v>
      </c>
      <c r="B1" s="140" t="s">
        <v>148</v>
      </c>
      <c r="C1" s="140" t="s">
        <v>147</v>
      </c>
    </row>
    <row r="2" spans="1:3" x14ac:dyDescent="0.35">
      <c r="A2" s="137" t="s">
        <v>117</v>
      </c>
      <c r="B2" s="138" t="str">
        <f>'Your Classes'!C7</f>
        <v>Please select</v>
      </c>
      <c r="C2" s="138" t="str">
        <f>'Your Markets'!C8</f>
        <v>Please select</v>
      </c>
    </row>
    <row r="3" spans="1:3" x14ac:dyDescent="0.35">
      <c r="A3" s="137" t="s">
        <v>9</v>
      </c>
      <c r="B3" s="138" t="str">
        <f>'Your Classes'!C15</f>
        <v>Please select</v>
      </c>
      <c r="C3" s="138" t="str">
        <f>'Your Markets'!C9</f>
        <v>Please select</v>
      </c>
    </row>
    <row r="4" spans="1:3" x14ac:dyDescent="0.35">
      <c r="A4" s="137" t="s">
        <v>129</v>
      </c>
      <c r="B4" s="138" t="str">
        <f>'Your Classes'!C33</f>
        <v>Please select</v>
      </c>
      <c r="C4" s="138" t="str">
        <f>'Your Markets'!C10</f>
        <v>Please select</v>
      </c>
    </row>
    <row r="5" spans="1:3" x14ac:dyDescent="0.35">
      <c r="A5" s="137" t="s">
        <v>121</v>
      </c>
      <c r="B5" s="138" t="str">
        <f>'Your Classes'!C41</f>
        <v>Please select</v>
      </c>
      <c r="C5" s="138" t="str">
        <f>'Your Markets'!C11</f>
        <v>Please select</v>
      </c>
    </row>
    <row r="6" spans="1:3" x14ac:dyDescent="0.35">
      <c r="A6" s="137" t="s">
        <v>122</v>
      </c>
      <c r="B6" s="138" t="str">
        <f>'Your Classes'!C52</f>
        <v>Please select</v>
      </c>
      <c r="C6" s="138" t="str">
        <f>'Your Markets'!C12</f>
        <v>Please select</v>
      </c>
    </row>
    <row r="7" spans="1:3" x14ac:dyDescent="0.35">
      <c r="A7" s="137" t="s">
        <v>123</v>
      </c>
      <c r="B7" s="138" t="str">
        <f>'Your Classes'!C61</f>
        <v>Please select</v>
      </c>
      <c r="C7" s="138" t="str">
        <f>'Your Markets'!C13</f>
        <v>Please select</v>
      </c>
    </row>
    <row r="8" spans="1:3" x14ac:dyDescent="0.35">
      <c r="A8" s="137" t="s">
        <v>124</v>
      </c>
      <c r="B8" s="138" t="str">
        <f>'Your Classes'!C74</f>
        <v>Please select</v>
      </c>
      <c r="C8" s="138" t="str">
        <f>'Your Markets'!C14</f>
        <v>Please select</v>
      </c>
    </row>
    <row r="9" spans="1:3" x14ac:dyDescent="0.35">
      <c r="A9" s="137" t="s">
        <v>137</v>
      </c>
      <c r="B9" s="138" t="str">
        <f>'Your Classes'!C86</f>
        <v>Please select</v>
      </c>
      <c r="C9" s="138" t="str">
        <f>'Your Markets'!C15</f>
        <v>Please select</v>
      </c>
    </row>
    <row r="10" spans="1:3" x14ac:dyDescent="0.35">
      <c r="A10" s="137" t="s">
        <v>5</v>
      </c>
      <c r="B10" s="138" t="str">
        <f>'Your Classes'!C91</f>
        <v>Please select</v>
      </c>
      <c r="C10" s="138" t="str">
        <f>'Your Markets'!C16</f>
        <v>Please select</v>
      </c>
    </row>
    <row r="11" spans="1:3" x14ac:dyDescent="0.35">
      <c r="A11" s="137" t="s">
        <v>138</v>
      </c>
      <c r="B11" s="138" t="str">
        <f>'Your Classes'!C105</f>
        <v>Please select</v>
      </c>
      <c r="C11" s="138" t="str">
        <f>'Your Markets'!C17</f>
        <v>Please select</v>
      </c>
    </row>
    <row r="12" spans="1:3" x14ac:dyDescent="0.35">
      <c r="A12" s="137" t="s">
        <v>125</v>
      </c>
      <c r="B12" s="138" t="str">
        <f>'Your Classes'!C115</f>
        <v>Please select</v>
      </c>
      <c r="C12" s="138" t="str">
        <f>'Your Markets'!C18</f>
        <v>Please select</v>
      </c>
    </row>
    <row r="13" spans="1:3" x14ac:dyDescent="0.35">
      <c r="A13" s="137" t="s">
        <v>139</v>
      </c>
      <c r="B13" s="138" t="str">
        <f>'Your Classes'!C124</f>
        <v>Please select</v>
      </c>
      <c r="C13" s="138" t="str">
        <f>'Your Markets'!C19</f>
        <v>Please select</v>
      </c>
    </row>
    <row r="14" spans="1:3" x14ac:dyDescent="0.35">
      <c r="A14" s="137" t="s">
        <v>140</v>
      </c>
      <c r="B14" s="138" t="str">
        <f>'Your Classes'!C129</f>
        <v>Please select</v>
      </c>
      <c r="C14" s="138" t="str">
        <f>'Your Markets'!C20</f>
        <v>Please select</v>
      </c>
    </row>
    <row r="15" spans="1:3" x14ac:dyDescent="0.35">
      <c r="A15" s="137" t="s">
        <v>4</v>
      </c>
      <c r="B15" s="138" t="str">
        <f>'Your Classes'!C134</f>
        <v>Please select</v>
      </c>
      <c r="C15" s="138" t="str">
        <f>'Your Markets'!C21</f>
        <v>Please select</v>
      </c>
    </row>
    <row r="17" spans="1:9" x14ac:dyDescent="0.35">
      <c r="A17" s="137" t="s">
        <v>150</v>
      </c>
      <c r="B17" s="138" t="str">
        <f>'Your Company Details'!D33</f>
        <v>Please select</v>
      </c>
    </row>
    <row r="18" spans="1:9" s="148" customFormat="1" x14ac:dyDescent="0.35">
      <c r="A18" s="175" t="s">
        <v>508</v>
      </c>
      <c r="B18" s="138" t="str">
        <f>'Your Markets'!C39</f>
        <v>Please select</v>
      </c>
    </row>
    <row r="20" spans="1:9" s="136" customFormat="1" ht="22.5" customHeight="1" x14ac:dyDescent="0.35">
      <c r="A20" s="141" t="s">
        <v>149</v>
      </c>
      <c r="B20" s="142"/>
      <c r="C20" s="142"/>
      <c r="D20" s="179"/>
      <c r="E20" s="179"/>
      <c r="F20" s="179"/>
      <c r="G20" s="143"/>
    </row>
    <row r="21" spans="1:9" x14ac:dyDescent="0.35">
      <c r="A21" s="176" t="s">
        <v>422</v>
      </c>
      <c r="B21" s="176" t="s">
        <v>424</v>
      </c>
      <c r="C21" s="176" t="s">
        <v>425</v>
      </c>
      <c r="D21" s="176" t="s">
        <v>94</v>
      </c>
      <c r="E21" s="176" t="s">
        <v>151</v>
      </c>
      <c r="F21" s="177" t="s">
        <v>93</v>
      </c>
      <c r="G21" s="178" t="s">
        <v>507</v>
      </c>
      <c r="H21" s="174"/>
      <c r="I21" s="173"/>
    </row>
    <row r="22" spans="1:9" x14ac:dyDescent="0.35">
      <c r="A22" s="144" t="str">
        <f>IF(ISBLANK('Your Company Details'!$D$8),"",'Your Company Details'!$D$8)</f>
        <v/>
      </c>
      <c r="B22" s="144" t="str">
        <f>IF(ISBLANK('Your Company Details'!$D37),"",'Your Company Details'!$D37)</f>
        <v/>
      </c>
      <c r="C22" s="144" t="str">
        <f>IF(ISBLANK('Your Company Details'!$D39),"",'Your Company Details'!$D39)</f>
        <v/>
      </c>
      <c r="D22" s="175" t="s">
        <v>533</v>
      </c>
      <c r="E22" s="144" t="str">
        <f>IF(ISBLANK('Your Company Details'!$D41),"",'Your Company Details'!$D41)</f>
        <v/>
      </c>
      <c r="F22" s="144" t="str">
        <f>IF(ISBLANK('Your Company Details'!$D43),"",'Your Company Details'!$D43)</f>
        <v/>
      </c>
      <c r="G22" s="138" t="s">
        <v>99</v>
      </c>
    </row>
    <row r="23" spans="1:9" x14ac:dyDescent="0.35">
      <c r="A23" s="144" t="str">
        <f>IF(ISBLANK('Your Company Details'!$D$8),"",'Your Company Details'!$D$8)</f>
        <v/>
      </c>
      <c r="B23" s="144" t="str">
        <f>IF(ISBLANK('Your Company Details'!$D47),"",'Your Company Details'!$D47)</f>
        <v/>
      </c>
      <c r="C23" s="144" t="str">
        <f>IF(ISBLANK('Your Company Details'!$D49),"",'Your Company Details'!$D49)</f>
        <v/>
      </c>
      <c r="D23" s="175" t="s">
        <v>533</v>
      </c>
      <c r="E23" s="144" t="str">
        <f>IF(ISBLANK('Your Company Details'!$D51),"",'Your Company Details'!$D51)</f>
        <v/>
      </c>
      <c r="F23" s="144" t="str">
        <f>IF(ISBLANK('Your Company Details'!$D53),"",'Your Company Details'!$D53)</f>
        <v/>
      </c>
      <c r="G23" s="138" t="s">
        <v>99</v>
      </c>
    </row>
    <row r="24" spans="1:9" s="148" customFormat="1" x14ac:dyDescent="0.35">
      <c r="A24" s="144" t="str">
        <f>IF(ISBLANK('Your Company Details'!$D$8),"",'Your Company Details'!$D$8)</f>
        <v/>
      </c>
      <c r="B24" s="144" t="str">
        <f>IF(ISBLANK('Your Company Details'!$D60),"",'Your Company Details'!$D60)</f>
        <v/>
      </c>
      <c r="C24" s="144" t="str">
        <f>IF(ISBLANK('Your Company Details'!$D62),"",'Your Company Details'!$D62)</f>
        <v/>
      </c>
      <c r="D24" s="175" t="s">
        <v>534</v>
      </c>
      <c r="E24" s="144" t="str">
        <f>IF(ISBLANK('Your Company Details'!$D64),"",'Your Company Details'!$D64)</f>
        <v/>
      </c>
      <c r="F24" s="144" t="str">
        <f>IF(ISBLANK('Your Company Details'!$D66),"",'Your Company Details'!$D66)</f>
        <v/>
      </c>
      <c r="G24" s="138" t="s">
        <v>99</v>
      </c>
    </row>
    <row r="25" spans="1:9" s="148" customFormat="1" x14ac:dyDescent="0.35">
      <c r="A25" s="144" t="str">
        <f>IF(ISBLANK('Your Company Details'!$D$8),"",'Your Company Details'!$D$8)</f>
        <v/>
      </c>
      <c r="B25" s="144" t="str">
        <f>IF(ISBLANK('Your Company Details'!$D70),"",'Your Company Details'!$D70)</f>
        <v/>
      </c>
      <c r="C25" s="144" t="str">
        <f>IF(ISBLANK('Your Company Details'!$D72),"",'Your Company Details'!$D72)</f>
        <v/>
      </c>
      <c r="D25" s="175" t="s">
        <v>534</v>
      </c>
      <c r="E25" s="144" t="str">
        <f>IF(ISBLANK('Your Company Details'!$D74),"",'Your Company Details'!$D74)</f>
        <v/>
      </c>
      <c r="F25" s="144" t="str">
        <f>IF(ISBLANK('Your Company Details'!$D76),"",'Your Company Details'!$D76)</f>
        <v/>
      </c>
      <c r="G25" s="138" t="s">
        <v>99</v>
      </c>
    </row>
    <row r="26" spans="1:9" x14ac:dyDescent="0.35">
      <c r="A26" s="144" t="str">
        <f>IF(ISBLANK('Your Company Details'!$D$8),"",'Your Company Details'!$D$8)</f>
        <v/>
      </c>
      <c r="B26" s="144" t="str">
        <f>IF(ISBLANK('Your Company Details'!$D82),"",'Your Company Details'!$D82)</f>
        <v/>
      </c>
      <c r="C26" s="144" t="str">
        <f>IF(ISBLANK('Your Company Details'!$D84),"",'Your Company Details'!$D84)</f>
        <v/>
      </c>
      <c r="D26" s="175" t="s">
        <v>535</v>
      </c>
      <c r="E26" s="144" t="str">
        <f>IF(ISBLANK('Your Company Details'!$D86),"",'Your Company Details'!$D86)</f>
        <v/>
      </c>
      <c r="F26" s="144" t="str">
        <f>IF(ISBLANK('Your Company Details'!$D88),"",'Your Company Details'!$D88)</f>
        <v/>
      </c>
      <c r="G26" s="138" t="s">
        <v>99</v>
      </c>
    </row>
    <row r="27" spans="1:9" x14ac:dyDescent="0.35">
      <c r="A27" s="144" t="str">
        <f>IF(ISBLANK('Your Company Details'!$D$8),"",'Your Company Details'!$D$8)</f>
        <v/>
      </c>
      <c r="B27" s="144" t="str">
        <f>IF(ISBLANK('Your Company Details'!$D93),"",'Your Company Details'!$D93)</f>
        <v/>
      </c>
      <c r="C27" s="144" t="str">
        <f>IF(ISBLANK('Your Company Details'!$D95),"",'Your Company Details'!$D95)</f>
        <v/>
      </c>
      <c r="D27" s="175" t="s">
        <v>536</v>
      </c>
      <c r="E27" s="144" t="str">
        <f>IF(ISBLANK('Your Company Details'!$D97),"",'Your Company Details'!$D97)</f>
        <v/>
      </c>
      <c r="F27" s="144" t="str">
        <f>IF(ISBLANK('Your Company Details'!$D99),"",'Your Company Details'!$D99)</f>
        <v/>
      </c>
      <c r="G27" s="138" t="s">
        <v>99</v>
      </c>
    </row>
    <row r="28" spans="1:9" x14ac:dyDescent="0.35">
      <c r="A28" s="144" t="str">
        <f>IF(ISBLANK('Your Company Details'!$D$8),"",'Your Company Details'!$D$8)</f>
        <v/>
      </c>
      <c r="B28" s="144" t="str">
        <f>IF(ISBLANK('Your Company Details'!$D104),"",'Your Company Details'!$D104)</f>
        <v/>
      </c>
      <c r="C28" s="144" t="str">
        <f>IF(ISBLANK('Your Company Details'!$D106),"",'Your Company Details'!$D106)</f>
        <v/>
      </c>
      <c r="D28" s="175" t="s">
        <v>537</v>
      </c>
      <c r="E28" s="144" t="str">
        <f>IF(ISBLANK('Your Company Details'!$D108),"",'Your Company Details'!$D108)</f>
        <v/>
      </c>
      <c r="F28" s="144" t="str">
        <f>IF(ISBLANK('Your Company Details'!$D110),"",'Your Company Details'!$D110)</f>
        <v/>
      </c>
      <c r="G28" s="138" t="s">
        <v>99</v>
      </c>
    </row>
    <row r="29" spans="1:9" x14ac:dyDescent="0.35">
      <c r="A29" s="144" t="str">
        <f>IF(ISBLANK('Your Company Details'!$D$8),"",'Your Company Details'!$D$8)</f>
        <v/>
      </c>
      <c r="B29" s="144" t="str">
        <f>IF(ISBLANK('Your Company Details'!$D117),"",'Your Company Details'!$D117)</f>
        <v/>
      </c>
      <c r="C29" s="144" t="str">
        <f>IF(ISBLANK('Your Company Details'!$D119),"",'Your Company Details'!$D119)</f>
        <v/>
      </c>
      <c r="D29" s="175" t="s">
        <v>79</v>
      </c>
      <c r="E29" s="144" t="str">
        <f>IF(ISBLANK('Your Company Details'!$D121),"",'Your Company Details'!$D121)</f>
        <v/>
      </c>
      <c r="F29" s="144" t="str">
        <f>IF(ISBLANK('Your Company Details'!$D123),"",'Your Company Details'!$D123)</f>
        <v/>
      </c>
      <c r="G29" s="138" t="s">
        <v>99</v>
      </c>
    </row>
    <row r="30" spans="1:9" x14ac:dyDescent="0.35">
      <c r="A30" s="144" t="str">
        <f>IF(ISBLANK('Your Company Details'!$D$8),"",'Your Company Details'!$D$8)</f>
        <v/>
      </c>
      <c r="B30" s="144" t="str">
        <f>IF(ISBLANK('Your Company Details'!$D130),"",'Your Company Details'!$D130)</f>
        <v/>
      </c>
      <c r="C30" s="144" t="str">
        <f>IF(ISBLANK('Your Company Details'!$D132),"",'Your Company Details'!$D132)</f>
        <v/>
      </c>
      <c r="D30" s="175" t="s">
        <v>538</v>
      </c>
      <c r="E30" s="144" t="str">
        <f>IF(ISBLANK('Your Company Details'!$D134),"",'Your Company Details'!$D134)</f>
        <v/>
      </c>
      <c r="F30" s="144" t="str">
        <f>IF(ISBLANK('Your Company Details'!$D136),"",'Your Company Details'!$D136)</f>
        <v/>
      </c>
      <c r="G30" s="138" t="s">
        <v>99</v>
      </c>
    </row>
    <row r="31" spans="1:9" x14ac:dyDescent="0.35">
      <c r="A31" s="144" t="str">
        <f>IF(ISBLANK('Your Company Details'!$D$8),"",'Your Company Details'!$D$8)</f>
        <v/>
      </c>
      <c r="B31" s="144" t="str">
        <f>IF(ISBLANK('Your Company Details'!$D143),"",'Your Company Details'!$D143)</f>
        <v/>
      </c>
      <c r="C31" s="144" t="str">
        <f>IF(ISBLANK('Your Company Details'!$D145),"",'Your Company Details'!$D145)</f>
        <v/>
      </c>
      <c r="D31" s="175" t="s">
        <v>539</v>
      </c>
      <c r="E31" s="144" t="str">
        <f>IF(ISBLANK('Your Company Details'!$D147),"",'Your Company Details'!$D147)</f>
        <v/>
      </c>
      <c r="F31" s="144" t="str">
        <f>IF(ISBLANK('Your Company Details'!$D149),"",'Your Company Details'!$D149)</f>
        <v/>
      </c>
      <c r="G31" s="138" t="s">
        <v>99</v>
      </c>
    </row>
    <row r="32" spans="1:9" s="148" customFormat="1" x14ac:dyDescent="0.35">
      <c r="A32" s="144" t="str">
        <f>IF(ISBLANK('Your Company Details'!$D$8),"",'Your Company Details'!$D$8)</f>
        <v/>
      </c>
      <c r="B32" s="144" t="str">
        <f>IF(ISBLANK('Your Company Details'!$D156),"",'Your Company Details'!$D156)</f>
        <v/>
      </c>
      <c r="C32" s="144" t="str">
        <f>IF(ISBLANK('Your Company Details'!$D158),"",'Your Company Details'!$D158)</f>
        <v/>
      </c>
      <c r="D32" s="175" t="s">
        <v>512</v>
      </c>
      <c r="E32" s="144" t="str">
        <f>IF(ISBLANK('Your Company Details'!$D160),"",'Your Company Details'!$D160)</f>
        <v/>
      </c>
      <c r="F32" s="144" t="str">
        <f>IF(ISBLANK('Your Company Details'!$D162),"",'Your Company Details'!$D152)</f>
        <v/>
      </c>
      <c r="G32" s="138" t="s">
        <v>99</v>
      </c>
    </row>
    <row r="33" spans="1:7" x14ac:dyDescent="0.35">
      <c r="A33" s="144" t="str">
        <f>IF(ISBLANK('Your Company Details'!$D$8),"",'Your Company Details'!$D$8)</f>
        <v/>
      </c>
      <c r="B33" s="144" t="str">
        <f>IF(ISBLANK('Your Company Details'!$D171),"",'Your Company Details'!$D171)</f>
        <v/>
      </c>
      <c r="C33" s="144" t="str">
        <f>IF(ISBLANK('Your Company Details'!$D173),"",'Your Company Details'!$D173)</f>
        <v/>
      </c>
      <c r="D33" s="175" t="s">
        <v>540</v>
      </c>
      <c r="E33" s="144" t="str">
        <f>IF(ISBLANK('Your Company Details'!$D175),"",'Your Company Details'!$D175)</f>
        <v/>
      </c>
      <c r="F33" s="144" t="str">
        <f>IF(ISBLANK('Your Company Details'!$D177),"",'Your Company Details'!$D177)</f>
        <v/>
      </c>
      <c r="G33" s="138" t="s">
        <v>99</v>
      </c>
    </row>
    <row r="35" spans="1:7" s="148" customFormat="1" x14ac:dyDescent="0.35">
      <c r="A35" s="137" t="s">
        <v>542</v>
      </c>
      <c r="B35" s="137" t="str">
        <f>'Your Company Details'!D167</f>
        <v>Please select</v>
      </c>
    </row>
    <row r="36" spans="1:7" s="148" customFormat="1" x14ac:dyDescent="0.35">
      <c r="A36" s="137" t="s">
        <v>541</v>
      </c>
      <c r="B36" s="137" t="str">
        <f>'Your Company Details'!D182</f>
        <v>Please select</v>
      </c>
    </row>
    <row r="37" spans="1:7" s="148" customFormat="1" x14ac:dyDescent="0.35"/>
    <row r="38" spans="1:7" s="148" customFormat="1" x14ac:dyDescent="0.35">
      <c r="A38" s="137" t="s">
        <v>529</v>
      </c>
      <c r="B38" s="137">
        <f>'Your Company Details'!D8</f>
        <v>0</v>
      </c>
    </row>
    <row r="39" spans="1:7" s="148" customFormat="1" x14ac:dyDescent="0.35">
      <c r="A39" s="137" t="s">
        <v>530</v>
      </c>
      <c r="B39" s="137">
        <f>'Your Company Details'!D10</f>
        <v>0</v>
      </c>
    </row>
    <row r="40" spans="1:7" s="148" customFormat="1" x14ac:dyDescent="0.35">
      <c r="A40" s="137" t="s">
        <v>531</v>
      </c>
      <c r="B40" s="137">
        <f>'Your Company Details'!D12</f>
        <v>0</v>
      </c>
    </row>
    <row r="41" spans="1:7" s="148" customFormat="1" x14ac:dyDescent="0.35">
      <c r="A41" s="137" t="s">
        <v>532</v>
      </c>
      <c r="B41" s="137">
        <f>'Your Company Details'!D14</f>
        <v>0</v>
      </c>
    </row>
    <row r="42" spans="1:7" s="148" customFormat="1" x14ac:dyDescent="0.35">
      <c r="A42" s="137" t="s">
        <v>160</v>
      </c>
      <c r="B42" s="137">
        <f>'Your Company Details'!D16</f>
        <v>0</v>
      </c>
    </row>
    <row r="43" spans="1:7" s="148" customFormat="1" x14ac:dyDescent="0.35">
      <c r="A43" s="137" t="s">
        <v>156</v>
      </c>
      <c r="B43" s="137">
        <f>'Your Company Details'!D18</f>
        <v>0</v>
      </c>
    </row>
    <row r="44" spans="1:7" s="148" customFormat="1" x14ac:dyDescent="0.35">
      <c r="A44" s="137" t="s">
        <v>161</v>
      </c>
      <c r="B44" s="137" t="str">
        <f>'Your Company Details'!D20</f>
        <v>Please select</v>
      </c>
    </row>
    <row r="45" spans="1:7" s="148" customFormat="1" x14ac:dyDescent="0.35"/>
    <row r="46" spans="1:7" s="148" customFormat="1" x14ac:dyDescent="0.35"/>
    <row r="47" spans="1:7" s="148" customFormat="1" x14ac:dyDescent="0.35"/>
    <row r="49" spans="1:3" s="136" customFormat="1" ht="22.5" customHeight="1" x14ac:dyDescent="0.35">
      <c r="A49" s="139" t="s">
        <v>527</v>
      </c>
      <c r="B49" s="140" t="s">
        <v>148</v>
      </c>
      <c r="C49" s="225"/>
    </row>
    <row r="50" spans="1:3" x14ac:dyDescent="0.35">
      <c r="A50" s="226" t="s">
        <v>117</v>
      </c>
      <c r="B50" s="137" t="str">
        <f>'Your Classes'!C7</f>
        <v>Please select</v>
      </c>
    </row>
    <row r="51" spans="1:3" x14ac:dyDescent="0.35">
      <c r="A51" s="137" t="s">
        <v>429</v>
      </c>
      <c r="B51" s="137" t="str">
        <f>'Your Classes'!C9</f>
        <v>Please select</v>
      </c>
    </row>
    <row r="52" spans="1:3" x14ac:dyDescent="0.35">
      <c r="A52" s="137" t="s">
        <v>430</v>
      </c>
      <c r="B52" s="137" t="str">
        <f>'Your Classes'!C10</f>
        <v>Please select</v>
      </c>
    </row>
    <row r="53" spans="1:3" x14ac:dyDescent="0.35">
      <c r="A53" s="137" t="s">
        <v>445</v>
      </c>
      <c r="B53" s="137" t="str">
        <f>'Your Classes'!C11</f>
        <v>Please select</v>
      </c>
    </row>
    <row r="54" spans="1:3" s="148" customFormat="1" x14ac:dyDescent="0.35">
      <c r="A54" s="137" t="s">
        <v>528</v>
      </c>
      <c r="B54" s="144">
        <f>'Your Classes'!B13</f>
        <v>0</v>
      </c>
    </row>
    <row r="55" spans="1:3" x14ac:dyDescent="0.35">
      <c r="A55" s="226" t="s">
        <v>9</v>
      </c>
      <c r="B55" s="137" t="str">
        <f>'Your Classes'!C15</f>
        <v>Please select</v>
      </c>
    </row>
    <row r="56" spans="1:3" x14ac:dyDescent="0.35">
      <c r="A56" s="137" t="s">
        <v>432</v>
      </c>
      <c r="B56" s="137" t="str">
        <f>'Your Classes'!C17</f>
        <v>Please select</v>
      </c>
    </row>
    <row r="57" spans="1:3" x14ac:dyDescent="0.35">
      <c r="A57" s="137" t="s">
        <v>433</v>
      </c>
      <c r="B57" s="137" t="str">
        <f>'Your Classes'!C18</f>
        <v>Please select</v>
      </c>
    </row>
    <row r="58" spans="1:3" x14ac:dyDescent="0.35">
      <c r="A58" s="137" t="s">
        <v>434</v>
      </c>
      <c r="B58" s="137" t="str">
        <f>'Your Classes'!C19</f>
        <v>Please select</v>
      </c>
    </row>
    <row r="59" spans="1:3" x14ac:dyDescent="0.35">
      <c r="A59" s="137" t="s">
        <v>435</v>
      </c>
      <c r="B59" s="137" t="str">
        <f>'Your Classes'!C20</f>
        <v>Please select</v>
      </c>
    </row>
    <row r="60" spans="1:3" x14ac:dyDescent="0.35">
      <c r="A60" s="137" t="s">
        <v>436</v>
      </c>
      <c r="B60" s="137" t="str">
        <f>'Your Classes'!C21</f>
        <v>Please select</v>
      </c>
    </row>
    <row r="61" spans="1:3" x14ac:dyDescent="0.35">
      <c r="A61" s="137" t="s">
        <v>437</v>
      </c>
      <c r="B61" s="137" t="str">
        <f>'Your Classes'!C22</f>
        <v>Please select</v>
      </c>
    </row>
    <row r="62" spans="1:3" x14ac:dyDescent="0.35">
      <c r="A62" s="137" t="s">
        <v>438</v>
      </c>
      <c r="B62" s="137" t="str">
        <f>'Your Classes'!C23</f>
        <v>Please select</v>
      </c>
    </row>
    <row r="63" spans="1:3" x14ac:dyDescent="0.35">
      <c r="A63" s="137" t="s">
        <v>439</v>
      </c>
      <c r="B63" s="137" t="str">
        <f>'Your Classes'!C24</f>
        <v>Please select</v>
      </c>
    </row>
    <row r="64" spans="1:3" x14ac:dyDescent="0.35">
      <c r="A64" s="137" t="s">
        <v>440</v>
      </c>
      <c r="B64" s="137" t="str">
        <f>'Your Classes'!C25</f>
        <v>Please select</v>
      </c>
    </row>
    <row r="65" spans="1:2" x14ac:dyDescent="0.35">
      <c r="A65" s="137" t="s">
        <v>441</v>
      </c>
      <c r="B65" s="137" t="str">
        <f>'Your Classes'!C26</f>
        <v>Please select</v>
      </c>
    </row>
    <row r="66" spans="1:2" x14ac:dyDescent="0.35">
      <c r="A66" s="137" t="s">
        <v>442</v>
      </c>
      <c r="B66" s="137" t="str">
        <f>'Your Classes'!C27</f>
        <v>Please select</v>
      </c>
    </row>
    <row r="67" spans="1:2" x14ac:dyDescent="0.35">
      <c r="A67" s="137" t="s">
        <v>443</v>
      </c>
      <c r="B67" s="137" t="str">
        <f>'Your Classes'!C28</f>
        <v>Please select</v>
      </c>
    </row>
    <row r="68" spans="1:2" x14ac:dyDescent="0.35">
      <c r="A68" s="137" t="s">
        <v>446</v>
      </c>
      <c r="B68" s="137" t="str">
        <f>'Your Classes'!C29</f>
        <v>Please select</v>
      </c>
    </row>
    <row r="69" spans="1:2" s="148" customFormat="1" x14ac:dyDescent="0.35">
      <c r="A69" s="137" t="s">
        <v>528</v>
      </c>
      <c r="B69" s="144">
        <f>'Your Classes'!B31</f>
        <v>0</v>
      </c>
    </row>
    <row r="70" spans="1:2" x14ac:dyDescent="0.35">
      <c r="A70" s="226" t="s">
        <v>118</v>
      </c>
      <c r="B70" s="137" t="str">
        <f>'Your Classes'!C33</f>
        <v>Please select</v>
      </c>
    </row>
    <row r="71" spans="1:2" x14ac:dyDescent="0.35">
      <c r="A71" s="137" t="s">
        <v>119</v>
      </c>
      <c r="B71" s="137" t="str">
        <f>'Your Classes'!C35</f>
        <v>Please select</v>
      </c>
    </row>
    <row r="72" spans="1:2" x14ac:dyDescent="0.35">
      <c r="A72" s="137" t="s">
        <v>120</v>
      </c>
      <c r="B72" s="137" t="str">
        <f>'Your Classes'!C36</f>
        <v>Please select</v>
      </c>
    </row>
    <row r="73" spans="1:2" x14ac:dyDescent="0.35">
      <c r="A73" s="137" t="s">
        <v>447</v>
      </c>
      <c r="B73" s="137" t="str">
        <f>'Your Classes'!C37</f>
        <v>Please select</v>
      </c>
    </row>
    <row r="74" spans="1:2" s="148" customFormat="1" x14ac:dyDescent="0.35">
      <c r="A74" s="137" t="s">
        <v>528</v>
      </c>
      <c r="B74" s="144">
        <f>'Your Classes'!B39</f>
        <v>0</v>
      </c>
    </row>
    <row r="75" spans="1:2" x14ac:dyDescent="0.35">
      <c r="A75" s="226" t="s">
        <v>121</v>
      </c>
      <c r="B75" s="137" t="str">
        <f>'Your Classes'!C41</f>
        <v>Please select</v>
      </c>
    </row>
    <row r="76" spans="1:2" x14ac:dyDescent="0.35">
      <c r="A76" s="137" t="s">
        <v>448</v>
      </c>
      <c r="B76" s="137" t="str">
        <f>'Your Classes'!C43</f>
        <v>Please select</v>
      </c>
    </row>
    <row r="77" spans="1:2" x14ac:dyDescent="0.35">
      <c r="A77" s="137" t="s">
        <v>449</v>
      </c>
      <c r="B77" s="137" t="str">
        <f>'Your Classes'!C44</f>
        <v>Please select</v>
      </c>
    </row>
    <row r="78" spans="1:2" x14ac:dyDescent="0.35">
      <c r="A78" s="137" t="s">
        <v>450</v>
      </c>
      <c r="B78" s="137" t="str">
        <f>'Your Classes'!C45</f>
        <v>Please select</v>
      </c>
    </row>
    <row r="79" spans="1:2" x14ac:dyDescent="0.35">
      <c r="A79" s="137" t="s">
        <v>451</v>
      </c>
      <c r="B79" s="137" t="str">
        <f>'Your Classes'!C46</f>
        <v>Please select</v>
      </c>
    </row>
    <row r="80" spans="1:2" x14ac:dyDescent="0.35">
      <c r="A80" s="137" t="s">
        <v>452</v>
      </c>
      <c r="B80" s="137" t="str">
        <f>'Your Classes'!C47</f>
        <v>Please select</v>
      </c>
    </row>
    <row r="81" spans="1:2" x14ac:dyDescent="0.35">
      <c r="A81" s="137" t="s">
        <v>453</v>
      </c>
      <c r="B81" s="137" t="str">
        <f>'Your Classes'!C48</f>
        <v>Please select</v>
      </c>
    </row>
    <row r="82" spans="1:2" s="148" customFormat="1" x14ac:dyDescent="0.35">
      <c r="A82" s="137" t="s">
        <v>528</v>
      </c>
      <c r="B82" s="144">
        <f>'Your Classes'!B50</f>
        <v>0</v>
      </c>
    </row>
    <row r="83" spans="1:2" x14ac:dyDescent="0.35">
      <c r="A83" s="226" t="s">
        <v>122</v>
      </c>
      <c r="B83" s="137" t="str">
        <f>'Your Classes'!C52</f>
        <v>Please select</v>
      </c>
    </row>
    <row r="84" spans="1:2" x14ac:dyDescent="0.35">
      <c r="A84" s="137" t="s">
        <v>462</v>
      </c>
      <c r="B84" s="137" t="str">
        <f>'Your Classes'!C54</f>
        <v>Please select</v>
      </c>
    </row>
    <row r="85" spans="1:2" x14ac:dyDescent="0.35">
      <c r="A85" s="137" t="s">
        <v>463</v>
      </c>
      <c r="B85" s="137" t="str">
        <f>'Your Classes'!C55</f>
        <v>Please select</v>
      </c>
    </row>
    <row r="86" spans="1:2" x14ac:dyDescent="0.35">
      <c r="A86" s="137" t="s">
        <v>464</v>
      </c>
      <c r="B86" s="137" t="str">
        <f>'Your Classes'!C56</f>
        <v>Please select</v>
      </c>
    </row>
    <row r="87" spans="1:2" x14ac:dyDescent="0.35">
      <c r="A87" s="137" t="s">
        <v>454</v>
      </c>
      <c r="B87" s="137" t="str">
        <f>'Your Classes'!C57</f>
        <v>Please select</v>
      </c>
    </row>
    <row r="88" spans="1:2" s="148" customFormat="1" x14ac:dyDescent="0.35">
      <c r="A88" s="137" t="s">
        <v>528</v>
      </c>
      <c r="B88" s="144">
        <f>'Your Classes'!B59</f>
        <v>0</v>
      </c>
    </row>
    <row r="89" spans="1:2" x14ac:dyDescent="0.35">
      <c r="A89" s="226" t="s">
        <v>123</v>
      </c>
      <c r="B89" s="137" t="str">
        <f>'Your Classes'!C61</f>
        <v>Please select</v>
      </c>
    </row>
    <row r="90" spans="1:2" x14ac:dyDescent="0.35">
      <c r="A90" s="137" t="s">
        <v>455</v>
      </c>
      <c r="B90" s="137" t="str">
        <f>'Your Classes'!C63</f>
        <v>Please select</v>
      </c>
    </row>
    <row r="91" spans="1:2" x14ac:dyDescent="0.35">
      <c r="A91" s="137" t="s">
        <v>456</v>
      </c>
      <c r="B91" s="137" t="str">
        <f>'Your Classes'!C64</f>
        <v>Please select</v>
      </c>
    </row>
    <row r="92" spans="1:2" x14ac:dyDescent="0.35">
      <c r="A92" s="137" t="s">
        <v>457</v>
      </c>
      <c r="B92" s="137" t="str">
        <f>'Your Classes'!C65</f>
        <v>Please select</v>
      </c>
    </row>
    <row r="93" spans="1:2" x14ac:dyDescent="0.35">
      <c r="A93" s="137" t="s">
        <v>458</v>
      </c>
      <c r="B93" s="137" t="str">
        <f>'Your Classes'!C66</f>
        <v>Please select</v>
      </c>
    </row>
    <row r="94" spans="1:2" x14ac:dyDescent="0.35">
      <c r="A94" s="137" t="s">
        <v>459</v>
      </c>
      <c r="B94" s="137" t="str">
        <f>'Your Classes'!C67</f>
        <v>Please select</v>
      </c>
    </row>
    <row r="95" spans="1:2" s="148" customFormat="1" x14ac:dyDescent="0.35">
      <c r="A95" s="137" t="s">
        <v>528</v>
      </c>
      <c r="B95" s="144">
        <f>'Your Classes'!B69</f>
        <v>0</v>
      </c>
    </row>
    <row r="96" spans="1:2" x14ac:dyDescent="0.35">
      <c r="A96" s="226" t="s">
        <v>127</v>
      </c>
      <c r="B96" s="137" t="str">
        <f>'Your Classes'!C71</f>
        <v>Please select</v>
      </c>
    </row>
    <row r="97" spans="1:2" x14ac:dyDescent="0.35">
      <c r="A97" s="137" t="s">
        <v>128</v>
      </c>
      <c r="B97" s="144">
        <f>'Your Classes'!C72</f>
        <v>0</v>
      </c>
    </row>
    <row r="98" spans="1:2" x14ac:dyDescent="0.35">
      <c r="A98" s="226" t="s">
        <v>124</v>
      </c>
      <c r="B98" s="137" t="str">
        <f>'Your Classes'!C74</f>
        <v>Please select</v>
      </c>
    </row>
    <row r="99" spans="1:2" x14ac:dyDescent="0.35">
      <c r="A99" s="137" t="s">
        <v>465</v>
      </c>
      <c r="B99" s="137" t="str">
        <f>'Your Classes'!C76</f>
        <v>Please select</v>
      </c>
    </row>
    <row r="100" spans="1:2" x14ac:dyDescent="0.35">
      <c r="A100" s="137" t="s">
        <v>466</v>
      </c>
      <c r="B100" s="137" t="str">
        <f>'Your Classes'!C77</f>
        <v>Please select</v>
      </c>
    </row>
    <row r="101" spans="1:2" x14ac:dyDescent="0.35">
      <c r="A101" s="137" t="s">
        <v>467</v>
      </c>
      <c r="B101" s="137" t="str">
        <f>'Your Classes'!C78</f>
        <v>Please select</v>
      </c>
    </row>
    <row r="102" spans="1:2" x14ac:dyDescent="0.35">
      <c r="A102" s="137" t="s">
        <v>468</v>
      </c>
      <c r="B102" s="137" t="str">
        <f>'Your Classes'!C79</f>
        <v>Please select</v>
      </c>
    </row>
    <row r="103" spans="1:2" x14ac:dyDescent="0.35">
      <c r="A103" s="137" t="s">
        <v>452</v>
      </c>
      <c r="B103" s="137" t="str">
        <f>'Your Classes'!C80</f>
        <v>Please select</v>
      </c>
    </row>
    <row r="104" spans="1:2" x14ac:dyDescent="0.35">
      <c r="A104" s="137" t="s">
        <v>469</v>
      </c>
      <c r="B104" s="137" t="str">
        <f>'Your Classes'!C81</f>
        <v>Please select</v>
      </c>
    </row>
    <row r="105" spans="1:2" x14ac:dyDescent="0.35">
      <c r="A105" s="137" t="s">
        <v>460</v>
      </c>
      <c r="B105" s="137" t="str">
        <f>'Your Classes'!C82</f>
        <v>Please select</v>
      </c>
    </row>
    <row r="106" spans="1:2" s="148" customFormat="1" x14ac:dyDescent="0.35">
      <c r="A106" s="137" t="s">
        <v>528</v>
      </c>
      <c r="B106" s="144">
        <f>'Your Classes'!B84</f>
        <v>0</v>
      </c>
    </row>
    <row r="107" spans="1:2" x14ac:dyDescent="0.35">
      <c r="A107" s="226" t="s">
        <v>7</v>
      </c>
      <c r="B107" s="137" t="str">
        <f>'Your Classes'!C86</f>
        <v>Please select</v>
      </c>
    </row>
    <row r="108" spans="1:2" x14ac:dyDescent="0.35">
      <c r="A108" s="137" t="s">
        <v>461</v>
      </c>
      <c r="B108" s="137" t="str">
        <f>'Your Classes'!C87</f>
        <v>Please select</v>
      </c>
    </row>
    <row r="109" spans="1:2" s="148" customFormat="1" x14ac:dyDescent="0.35">
      <c r="A109" s="137" t="s">
        <v>528</v>
      </c>
      <c r="B109" s="144">
        <f>'Your Classes'!B89</f>
        <v>0</v>
      </c>
    </row>
    <row r="110" spans="1:2" x14ac:dyDescent="0.35">
      <c r="A110" s="226" t="s">
        <v>5</v>
      </c>
      <c r="B110" s="137" t="str">
        <f>'Your Classes'!C91</f>
        <v>Please select</v>
      </c>
    </row>
    <row r="111" spans="1:2" x14ac:dyDescent="0.35">
      <c r="A111" s="137" t="s">
        <v>470</v>
      </c>
      <c r="B111" s="137" t="str">
        <f>'Your Classes'!C93</f>
        <v>Please select</v>
      </c>
    </row>
    <row r="112" spans="1:2" x14ac:dyDescent="0.35">
      <c r="A112" s="137" t="s">
        <v>471</v>
      </c>
      <c r="B112" s="137" t="str">
        <f>'Your Classes'!C94</f>
        <v>Please select</v>
      </c>
    </row>
    <row r="113" spans="1:2" x14ac:dyDescent="0.35">
      <c r="A113" s="137" t="s">
        <v>472</v>
      </c>
      <c r="B113" s="137" t="str">
        <f>'Your Classes'!C95</f>
        <v>Please select</v>
      </c>
    </row>
    <row r="114" spans="1:2" x14ac:dyDescent="0.35">
      <c r="A114" s="137" t="s">
        <v>473</v>
      </c>
      <c r="B114" s="137" t="str">
        <f>'Your Classes'!C96</f>
        <v>Please select</v>
      </c>
    </row>
    <row r="115" spans="1:2" x14ac:dyDescent="0.35">
      <c r="A115" s="137" t="s">
        <v>474</v>
      </c>
      <c r="B115" s="137" t="str">
        <f>'Your Classes'!C97</f>
        <v>Please select</v>
      </c>
    </row>
    <row r="116" spans="1:2" x14ac:dyDescent="0.35">
      <c r="A116" s="137" t="s">
        <v>475</v>
      </c>
      <c r="B116" s="137" t="str">
        <f>'Your Classes'!C98</f>
        <v>Please select</v>
      </c>
    </row>
    <row r="117" spans="1:2" x14ac:dyDescent="0.35">
      <c r="A117" s="137" t="s">
        <v>476</v>
      </c>
      <c r="B117" s="137" t="str">
        <f>'Your Classes'!C99</f>
        <v>Please select</v>
      </c>
    </row>
    <row r="118" spans="1:2" x14ac:dyDescent="0.35">
      <c r="A118" s="137" t="s">
        <v>477</v>
      </c>
      <c r="B118" s="137" t="str">
        <f>'Your Classes'!C100</f>
        <v>Please select</v>
      </c>
    </row>
    <row r="119" spans="1:2" x14ac:dyDescent="0.35">
      <c r="A119" s="137" t="s">
        <v>478</v>
      </c>
      <c r="B119" s="137" t="str">
        <f>'Your Classes'!C101</f>
        <v>Please select</v>
      </c>
    </row>
    <row r="120" spans="1:2" s="148" customFormat="1" x14ac:dyDescent="0.35">
      <c r="A120" s="137" t="s">
        <v>528</v>
      </c>
      <c r="B120" s="144">
        <f>'Your Classes'!B103</f>
        <v>0</v>
      </c>
    </row>
    <row r="121" spans="1:2" x14ac:dyDescent="0.35">
      <c r="A121" s="226" t="s">
        <v>6</v>
      </c>
      <c r="B121" s="137" t="str">
        <f>'Your Classes'!C105</f>
        <v>Please select</v>
      </c>
    </row>
    <row r="122" spans="1:2" x14ac:dyDescent="0.35">
      <c r="A122" s="137" t="s">
        <v>479</v>
      </c>
      <c r="B122" s="137" t="str">
        <f>'Your Classes'!C107</f>
        <v>Please select</v>
      </c>
    </row>
    <row r="123" spans="1:2" x14ac:dyDescent="0.35">
      <c r="A123" s="137" t="s">
        <v>480</v>
      </c>
      <c r="B123" s="137" t="str">
        <f>'Your Classes'!C108</f>
        <v>Please select</v>
      </c>
    </row>
    <row r="124" spans="1:2" x14ac:dyDescent="0.35">
      <c r="A124" s="137" t="s">
        <v>481</v>
      </c>
      <c r="B124" s="137" t="str">
        <f>'Your Classes'!C109</f>
        <v>Please select</v>
      </c>
    </row>
    <row r="125" spans="1:2" x14ac:dyDescent="0.35">
      <c r="A125" s="137" t="s">
        <v>482</v>
      </c>
      <c r="B125" s="137" t="str">
        <f>'Your Classes'!C110</f>
        <v>Please select</v>
      </c>
    </row>
    <row r="126" spans="1:2" x14ac:dyDescent="0.35">
      <c r="A126" s="137" t="s">
        <v>483</v>
      </c>
      <c r="B126" s="137" t="str">
        <f>'Your Classes'!C111</f>
        <v>Please select</v>
      </c>
    </row>
    <row r="127" spans="1:2" s="148" customFormat="1" x14ac:dyDescent="0.35">
      <c r="A127" s="137" t="s">
        <v>528</v>
      </c>
      <c r="B127" s="144">
        <f>'Your Classes'!B113</f>
        <v>0</v>
      </c>
    </row>
    <row r="128" spans="1:2" x14ac:dyDescent="0.35">
      <c r="A128" s="226" t="s">
        <v>125</v>
      </c>
      <c r="B128" s="137" t="str">
        <f>'Your Classes'!C115</f>
        <v>Please select</v>
      </c>
    </row>
    <row r="129" spans="1:2" x14ac:dyDescent="0.35">
      <c r="A129" s="137" t="s">
        <v>484</v>
      </c>
      <c r="B129" s="137" t="str">
        <f>'Your Classes'!C117</f>
        <v>Please select</v>
      </c>
    </row>
    <row r="130" spans="1:2" x14ac:dyDescent="0.35">
      <c r="A130" s="137" t="s">
        <v>485</v>
      </c>
      <c r="B130" s="137" t="str">
        <f>'Your Classes'!C118</f>
        <v>Please select</v>
      </c>
    </row>
    <row r="131" spans="1:2" x14ac:dyDescent="0.35">
      <c r="A131" s="137" t="s">
        <v>464</v>
      </c>
      <c r="B131" s="137" t="str">
        <f>'Your Classes'!C119</f>
        <v>Please select</v>
      </c>
    </row>
    <row r="132" spans="1:2" x14ac:dyDescent="0.35">
      <c r="A132" s="137" t="s">
        <v>486</v>
      </c>
      <c r="B132" s="137" t="str">
        <f>'Your Classes'!C120</f>
        <v>Please select</v>
      </c>
    </row>
    <row r="133" spans="1:2" s="148" customFormat="1" x14ac:dyDescent="0.35">
      <c r="A133" s="137" t="s">
        <v>528</v>
      </c>
      <c r="B133" s="144">
        <f>'Your Classes'!B122</f>
        <v>0</v>
      </c>
    </row>
    <row r="134" spans="1:2" x14ac:dyDescent="0.35">
      <c r="A134" s="226" t="s">
        <v>8</v>
      </c>
      <c r="B134" s="137" t="str">
        <f>'Your Classes'!C124</f>
        <v>Please select</v>
      </c>
    </row>
    <row r="135" spans="1:2" x14ac:dyDescent="0.35">
      <c r="A135" s="137" t="s">
        <v>487</v>
      </c>
      <c r="B135" s="137" t="str">
        <f>'Your Classes'!C125</f>
        <v>Please select</v>
      </c>
    </row>
    <row r="136" spans="1:2" s="148" customFormat="1" x14ac:dyDescent="0.35">
      <c r="A136" s="137" t="s">
        <v>528</v>
      </c>
      <c r="B136" s="144">
        <f>'Your Classes'!B127</f>
        <v>0</v>
      </c>
    </row>
    <row r="137" spans="1:2" x14ac:dyDescent="0.35">
      <c r="A137" s="226" t="s">
        <v>10</v>
      </c>
      <c r="B137" s="137" t="str">
        <f>'Your Classes'!C129</f>
        <v>Please select</v>
      </c>
    </row>
    <row r="138" spans="1:2" x14ac:dyDescent="0.35">
      <c r="A138" s="137" t="s">
        <v>488</v>
      </c>
      <c r="B138" s="137" t="str">
        <f>'Your Classes'!C130</f>
        <v>Please select</v>
      </c>
    </row>
    <row r="139" spans="1:2" s="148" customFormat="1" x14ac:dyDescent="0.35">
      <c r="A139" s="137" t="s">
        <v>528</v>
      </c>
      <c r="B139" s="144">
        <f>'Your Classes'!B132</f>
        <v>0</v>
      </c>
    </row>
    <row r="140" spans="1:2" x14ac:dyDescent="0.35">
      <c r="A140" s="226" t="s">
        <v>4</v>
      </c>
      <c r="B140" s="137" t="str">
        <f>'Your Classes'!C134</f>
        <v>Please select</v>
      </c>
    </row>
    <row r="141" spans="1:2" x14ac:dyDescent="0.35">
      <c r="A141" s="137" t="s">
        <v>489</v>
      </c>
      <c r="B141" s="137" t="str">
        <f>'Your Classes'!C136</f>
        <v>Please select</v>
      </c>
    </row>
    <row r="142" spans="1:2" x14ac:dyDescent="0.35">
      <c r="A142" s="137" t="s">
        <v>490</v>
      </c>
      <c r="B142" s="137" t="str">
        <f>'Your Classes'!C137</f>
        <v>Please select</v>
      </c>
    </row>
    <row r="143" spans="1:2" x14ac:dyDescent="0.35">
      <c r="A143" s="137" t="s">
        <v>491</v>
      </c>
      <c r="B143" s="137" t="str">
        <f>'Your Classes'!C138</f>
        <v>Please select</v>
      </c>
    </row>
    <row r="144" spans="1:2" s="148" customFormat="1" x14ac:dyDescent="0.35">
      <c r="A144" s="137" t="s">
        <v>528</v>
      </c>
      <c r="B144" s="144">
        <f>'Your Classes'!B140</f>
        <v>0</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0"/>
  <dimension ref="A1:P200"/>
  <sheetViews>
    <sheetView workbookViewId="0"/>
  </sheetViews>
  <sheetFormatPr defaultRowHeight="14.5" x14ac:dyDescent="0.35"/>
  <cols>
    <col min="1" max="1" width="23" customWidth="1"/>
    <col min="2" max="2" width="22.6328125" customWidth="1"/>
    <col min="3" max="3" width="35.6328125" customWidth="1"/>
    <col min="4" max="5" width="20.36328125" customWidth="1"/>
    <col min="6" max="12" width="4.36328125" customWidth="1"/>
    <col min="13" max="13" width="7.36328125" bestFit="1" customWidth="1"/>
    <col min="14" max="14" width="19.36328125" bestFit="1" customWidth="1"/>
    <col min="15" max="15" width="39.54296875" customWidth="1"/>
    <col min="16" max="16" width="14.6328125" bestFit="1" customWidth="1"/>
  </cols>
  <sheetData>
    <row r="1" spans="1:16" x14ac:dyDescent="0.35">
      <c r="A1" s="227" t="s">
        <v>410</v>
      </c>
      <c r="B1" s="227" t="s">
        <v>411</v>
      </c>
      <c r="C1" s="227" t="s">
        <v>412</v>
      </c>
      <c r="D1" s="227" t="s">
        <v>413</v>
      </c>
      <c r="E1" s="227" t="s">
        <v>414</v>
      </c>
      <c r="F1" s="228" t="s">
        <v>415</v>
      </c>
      <c r="G1" s="228" t="s">
        <v>416</v>
      </c>
      <c r="H1" s="228" t="s">
        <v>157</v>
      </c>
      <c r="I1" s="228" t="s">
        <v>417</v>
      </c>
      <c r="J1" s="228" t="s">
        <v>161</v>
      </c>
      <c r="K1" s="228" t="s">
        <v>418</v>
      </c>
      <c r="L1" s="228" t="s">
        <v>419</v>
      </c>
      <c r="M1" s="227" t="s">
        <v>420</v>
      </c>
      <c r="N1" s="227" t="s">
        <v>421</v>
      </c>
      <c r="O1" s="227" t="s">
        <v>422</v>
      </c>
      <c r="P1" s="227" t="s">
        <v>423</v>
      </c>
    </row>
    <row r="2" spans="1:16" x14ac:dyDescent="0.35">
      <c r="A2" s="137" t="str">
        <f>IF(ISBLANK('Your User Details'!$E56),"",'Your User Details'!$E56)</f>
        <v/>
      </c>
      <c r="B2" s="137" t="str">
        <f>IF(ISBLANK('Your User Details'!$E56),"","P@ssw0rd")</f>
        <v/>
      </c>
      <c r="C2" s="137" t="str">
        <f>IF(ISBLANK('Your User Details'!$E56),"",'Your User Details'!$E56)</f>
        <v/>
      </c>
      <c r="D2" s="137" t="str">
        <f>IF(ISBLANK('Your User Details'!$C56),"",'Your User Details'!$C56)</f>
        <v/>
      </c>
      <c r="E2" s="137" t="str">
        <f>IF(ISBLANK('Your User Details'!$D56),"",'Your User Details'!$D56)</f>
        <v/>
      </c>
      <c r="F2" s="137"/>
      <c r="G2" s="137"/>
      <c r="H2" s="137"/>
      <c r="I2" s="137"/>
      <c r="J2" s="137"/>
      <c r="K2" s="137"/>
      <c r="L2" s="137"/>
      <c r="M2" s="137" t="str">
        <f>IF(ISBLANK('Your User Details'!$E56),"","Y")</f>
        <v/>
      </c>
      <c r="N2" s="137" t="str">
        <f>IF(ISBLANK('Your User Details'!$E56),"","Broker")</f>
        <v/>
      </c>
      <c r="O2" s="137" t="str">
        <f>IF(ISBLANK('Your User Details'!$E56),"",'Your Company Details'!$D$8)</f>
        <v/>
      </c>
      <c r="P2" s="137" t="str">
        <f>IF(ISBLANK('Your User Details'!$E56),"","N/A")</f>
        <v/>
      </c>
    </row>
    <row r="3" spans="1:16" x14ac:dyDescent="0.35">
      <c r="A3" s="137" t="str">
        <f>IF(ISBLANK('Your User Details'!$E57),"",'Your User Details'!$E57)</f>
        <v/>
      </c>
      <c r="B3" s="137" t="str">
        <f>IF(ISBLANK('Your User Details'!$E57),"","P@ssw0rd")</f>
        <v/>
      </c>
      <c r="C3" s="137" t="str">
        <f>IF(ISBLANK('Your User Details'!$E57),"",'Your User Details'!$E57)</f>
        <v/>
      </c>
      <c r="D3" s="137" t="str">
        <f>IF(ISBLANK('Your User Details'!$C57),"",'Your User Details'!$C57)</f>
        <v/>
      </c>
      <c r="E3" s="137" t="str">
        <f>IF(ISBLANK('Your User Details'!$D57),"",'Your User Details'!$D57)</f>
        <v/>
      </c>
      <c r="F3" s="137"/>
      <c r="G3" s="137"/>
      <c r="H3" s="137"/>
      <c r="I3" s="137"/>
      <c r="J3" s="137"/>
      <c r="K3" s="137"/>
      <c r="L3" s="137"/>
      <c r="M3" s="137" t="str">
        <f>IF(ISBLANK('Your User Details'!$E57),"","Y")</f>
        <v/>
      </c>
      <c r="N3" s="137" t="str">
        <f>IF(ISBLANK('Your User Details'!$E57),"","Broker")</f>
        <v/>
      </c>
      <c r="O3" s="137" t="str">
        <f>IF(ISBLANK('Your User Details'!$E57),"",'Your Company Details'!$D$8)</f>
        <v/>
      </c>
      <c r="P3" s="137" t="str">
        <f>IF(ISBLANK('Your User Details'!$E57),"","N/A")</f>
        <v/>
      </c>
    </row>
    <row r="4" spans="1:16" x14ac:dyDescent="0.35">
      <c r="A4" s="137" t="str">
        <f>IF(ISBLANK('Your User Details'!$E58),"",'Your User Details'!$E58)</f>
        <v/>
      </c>
      <c r="B4" s="137" t="str">
        <f>IF(ISBLANK('Your User Details'!$E58),"","P@ssw0rd")</f>
        <v/>
      </c>
      <c r="C4" s="137" t="str">
        <f>IF(ISBLANK('Your User Details'!$E58),"",'Your User Details'!$E58)</f>
        <v/>
      </c>
      <c r="D4" s="137" t="str">
        <f>IF(ISBLANK('Your User Details'!$C58),"",'Your User Details'!$C58)</f>
        <v/>
      </c>
      <c r="E4" s="137" t="str">
        <f>IF(ISBLANK('Your User Details'!$D58),"",'Your User Details'!$D58)</f>
        <v/>
      </c>
      <c r="F4" s="137"/>
      <c r="G4" s="137"/>
      <c r="H4" s="137"/>
      <c r="I4" s="137"/>
      <c r="J4" s="137"/>
      <c r="K4" s="137"/>
      <c r="L4" s="137"/>
      <c r="M4" s="137" t="str">
        <f>IF(ISBLANK('Your User Details'!$E58),"","Y")</f>
        <v/>
      </c>
      <c r="N4" s="137" t="str">
        <f>IF(ISBLANK('Your User Details'!$E58),"","Broker")</f>
        <v/>
      </c>
      <c r="O4" s="137" t="str">
        <f>IF(ISBLANK('Your User Details'!$E58),"",'Your Company Details'!$D$8)</f>
        <v/>
      </c>
      <c r="P4" s="137" t="str">
        <f>IF(ISBLANK('Your User Details'!$E58),"","N/A")</f>
        <v/>
      </c>
    </row>
    <row r="5" spans="1:16" x14ac:dyDescent="0.35">
      <c r="A5" s="137" t="str">
        <f>IF(ISBLANK('Your User Details'!$E59),"",'Your User Details'!$E59)</f>
        <v/>
      </c>
      <c r="B5" s="137" t="str">
        <f>IF(ISBLANK('Your User Details'!$E59),"","P@ssw0rd")</f>
        <v/>
      </c>
      <c r="C5" s="137" t="str">
        <f>IF(ISBLANK('Your User Details'!$E59),"",'Your User Details'!$E59)</f>
        <v/>
      </c>
      <c r="D5" s="137" t="str">
        <f>IF(ISBLANK('Your User Details'!$C59),"",'Your User Details'!$C59)</f>
        <v/>
      </c>
      <c r="E5" s="137" t="str">
        <f>IF(ISBLANK('Your User Details'!$D59),"",'Your User Details'!$D59)</f>
        <v/>
      </c>
      <c r="F5" s="137"/>
      <c r="G5" s="137"/>
      <c r="H5" s="137"/>
      <c r="I5" s="137"/>
      <c r="J5" s="137"/>
      <c r="K5" s="137"/>
      <c r="L5" s="137"/>
      <c r="M5" s="137" t="str">
        <f>IF(ISBLANK('Your User Details'!$E59),"","Y")</f>
        <v/>
      </c>
      <c r="N5" s="137" t="str">
        <f>IF(ISBLANK('Your User Details'!$E59),"","Broker")</f>
        <v/>
      </c>
      <c r="O5" s="137" t="str">
        <f>IF(ISBLANK('Your User Details'!$E59),"",'Your Company Details'!$D$8)</f>
        <v/>
      </c>
      <c r="P5" s="137" t="str">
        <f>IF(ISBLANK('Your User Details'!$E59),"","N/A")</f>
        <v/>
      </c>
    </row>
    <row r="6" spans="1:16" x14ac:dyDescent="0.35">
      <c r="A6" s="137" t="str">
        <f>IF(ISBLANK('Your User Details'!$E60),"",'Your User Details'!$E60)</f>
        <v/>
      </c>
      <c r="B6" s="137" t="str">
        <f>IF(ISBLANK('Your User Details'!$E60),"","P@ssw0rd")</f>
        <v/>
      </c>
      <c r="C6" s="137" t="str">
        <f>IF(ISBLANK('Your User Details'!$E60),"",'Your User Details'!$E60)</f>
        <v/>
      </c>
      <c r="D6" s="137" t="str">
        <f>IF(ISBLANK('Your User Details'!$C60),"",'Your User Details'!$C60)</f>
        <v/>
      </c>
      <c r="E6" s="137" t="str">
        <f>IF(ISBLANK('Your User Details'!$D60),"",'Your User Details'!$D60)</f>
        <v/>
      </c>
      <c r="F6" s="137"/>
      <c r="G6" s="137"/>
      <c r="H6" s="137"/>
      <c r="I6" s="137"/>
      <c r="J6" s="137"/>
      <c r="K6" s="137"/>
      <c r="L6" s="137"/>
      <c r="M6" s="137" t="str">
        <f>IF(ISBLANK('Your User Details'!$E60),"","Y")</f>
        <v/>
      </c>
      <c r="N6" s="137" t="str">
        <f>IF(ISBLANK('Your User Details'!$E60),"","Broker")</f>
        <v/>
      </c>
      <c r="O6" s="137" t="str">
        <f>IF(ISBLANK('Your User Details'!$E60),"",'Your Company Details'!$D$8)</f>
        <v/>
      </c>
      <c r="P6" s="137" t="str">
        <f>IF(ISBLANK('Your User Details'!$E60),"","N/A")</f>
        <v/>
      </c>
    </row>
    <row r="7" spans="1:16" x14ac:dyDescent="0.35">
      <c r="A7" s="137" t="str">
        <f>IF(ISBLANK('Your User Details'!$E61),"",'Your User Details'!$E61)</f>
        <v/>
      </c>
      <c r="B7" s="137" t="str">
        <f>IF(ISBLANK('Your User Details'!$E61),"","P@ssw0rd")</f>
        <v/>
      </c>
      <c r="C7" s="137" t="str">
        <f>IF(ISBLANK('Your User Details'!$E61),"",'Your User Details'!$E61)</f>
        <v/>
      </c>
      <c r="D7" s="137" t="str">
        <f>IF(ISBLANK('Your User Details'!$C61),"",'Your User Details'!$C61)</f>
        <v/>
      </c>
      <c r="E7" s="137" t="str">
        <f>IF(ISBLANK('Your User Details'!$D61),"",'Your User Details'!$D61)</f>
        <v/>
      </c>
      <c r="F7" s="137"/>
      <c r="G7" s="137"/>
      <c r="H7" s="137"/>
      <c r="I7" s="137"/>
      <c r="J7" s="137"/>
      <c r="K7" s="137"/>
      <c r="L7" s="137"/>
      <c r="M7" s="137" t="str">
        <f>IF(ISBLANK('Your User Details'!$E61),"","Y")</f>
        <v/>
      </c>
      <c r="N7" s="137" t="str">
        <f>IF(ISBLANK('Your User Details'!$E61),"","Broker")</f>
        <v/>
      </c>
      <c r="O7" s="137" t="str">
        <f>IF(ISBLANK('Your User Details'!$E61),"",'Your Company Details'!$D$8)</f>
        <v/>
      </c>
      <c r="P7" s="137" t="str">
        <f>IF(ISBLANK('Your User Details'!$E61),"","N/A")</f>
        <v/>
      </c>
    </row>
    <row r="8" spans="1:16" x14ac:dyDescent="0.35">
      <c r="A8" s="137" t="str">
        <f>IF(ISBLANK('Your User Details'!$E62),"",'Your User Details'!$E62)</f>
        <v/>
      </c>
      <c r="B8" s="137" t="str">
        <f>IF(ISBLANK('Your User Details'!$E62),"","P@ssw0rd")</f>
        <v/>
      </c>
      <c r="C8" s="137" t="str">
        <f>IF(ISBLANK('Your User Details'!$E62),"",'Your User Details'!$E62)</f>
        <v/>
      </c>
      <c r="D8" s="137" t="str">
        <f>IF(ISBLANK('Your User Details'!$C62),"",'Your User Details'!$C62)</f>
        <v/>
      </c>
      <c r="E8" s="137" t="str">
        <f>IF(ISBLANK('Your User Details'!$D62),"",'Your User Details'!$D62)</f>
        <v/>
      </c>
      <c r="F8" s="137"/>
      <c r="G8" s="137"/>
      <c r="H8" s="137"/>
      <c r="I8" s="137"/>
      <c r="J8" s="137"/>
      <c r="K8" s="137"/>
      <c r="L8" s="137"/>
      <c r="M8" s="137" t="str">
        <f>IF(ISBLANK('Your User Details'!$E62),"","Y")</f>
        <v/>
      </c>
      <c r="N8" s="137" t="str">
        <f>IF(ISBLANK('Your User Details'!$E62),"","Broker")</f>
        <v/>
      </c>
      <c r="O8" s="137" t="str">
        <f>IF(ISBLANK('Your User Details'!$E62),"",'Your Company Details'!$D$8)</f>
        <v/>
      </c>
      <c r="P8" s="137" t="str">
        <f>IF(ISBLANK('Your User Details'!$E62),"","N/A")</f>
        <v/>
      </c>
    </row>
    <row r="9" spans="1:16" x14ac:dyDescent="0.35">
      <c r="A9" s="137" t="str">
        <f>IF(ISBLANK('Your User Details'!$E63),"",'Your User Details'!$E63)</f>
        <v/>
      </c>
      <c r="B9" s="137" t="str">
        <f>IF(ISBLANK('Your User Details'!$E63),"","P@ssw0rd")</f>
        <v/>
      </c>
      <c r="C9" s="137" t="str">
        <f>IF(ISBLANK('Your User Details'!$E63),"",'Your User Details'!$E63)</f>
        <v/>
      </c>
      <c r="D9" s="137" t="str">
        <f>IF(ISBLANK('Your User Details'!$C63),"",'Your User Details'!$C63)</f>
        <v/>
      </c>
      <c r="E9" s="137" t="str">
        <f>IF(ISBLANK('Your User Details'!$D63),"",'Your User Details'!$D63)</f>
        <v/>
      </c>
      <c r="F9" s="137"/>
      <c r="G9" s="137"/>
      <c r="H9" s="137"/>
      <c r="I9" s="137"/>
      <c r="J9" s="137"/>
      <c r="K9" s="137"/>
      <c r="L9" s="137"/>
      <c r="M9" s="137" t="str">
        <f>IF(ISBLANK('Your User Details'!$E63),"","Y")</f>
        <v/>
      </c>
      <c r="N9" s="137" t="str">
        <f>IF(ISBLANK('Your User Details'!$E63),"","Broker")</f>
        <v/>
      </c>
      <c r="O9" s="137" t="str">
        <f>IF(ISBLANK('Your User Details'!$E63),"",'Your Company Details'!$D$8)</f>
        <v/>
      </c>
      <c r="P9" s="137" t="str">
        <f>IF(ISBLANK('Your User Details'!$E63),"","N/A")</f>
        <v/>
      </c>
    </row>
    <row r="10" spans="1:16" x14ac:dyDescent="0.35">
      <c r="A10" s="137" t="str">
        <f>IF(ISBLANK('Your User Details'!$E64),"",'Your User Details'!$E64)</f>
        <v/>
      </c>
      <c r="B10" s="137" t="str">
        <f>IF(ISBLANK('Your User Details'!$E64),"","P@ssw0rd")</f>
        <v/>
      </c>
      <c r="C10" s="137" t="str">
        <f>IF(ISBLANK('Your User Details'!$E64),"",'Your User Details'!$E64)</f>
        <v/>
      </c>
      <c r="D10" s="137" t="str">
        <f>IF(ISBLANK('Your User Details'!$C64),"",'Your User Details'!$C64)</f>
        <v/>
      </c>
      <c r="E10" s="137" t="str">
        <f>IF(ISBLANK('Your User Details'!$D64),"",'Your User Details'!$D64)</f>
        <v/>
      </c>
      <c r="F10" s="137"/>
      <c r="G10" s="137"/>
      <c r="H10" s="137"/>
      <c r="I10" s="137"/>
      <c r="J10" s="137"/>
      <c r="K10" s="137"/>
      <c r="L10" s="137"/>
      <c r="M10" s="137" t="str">
        <f>IF(ISBLANK('Your User Details'!$E64),"","Y")</f>
        <v/>
      </c>
      <c r="N10" s="137" t="str">
        <f>IF(ISBLANK('Your User Details'!$E64),"","Broker")</f>
        <v/>
      </c>
      <c r="O10" s="137" t="str">
        <f>IF(ISBLANK('Your User Details'!$E64),"",'Your Company Details'!$D$8)</f>
        <v/>
      </c>
      <c r="P10" s="137" t="str">
        <f>IF(ISBLANK('Your User Details'!$E64),"","N/A")</f>
        <v/>
      </c>
    </row>
    <row r="11" spans="1:16" x14ac:dyDescent="0.35">
      <c r="A11" s="137" t="str">
        <f>IF(ISBLANK('Your User Details'!$E65),"",'Your User Details'!$E65)</f>
        <v/>
      </c>
      <c r="B11" s="137" t="str">
        <f>IF(ISBLANK('Your User Details'!$E65),"","P@ssw0rd")</f>
        <v/>
      </c>
      <c r="C11" s="137" t="str">
        <f>IF(ISBLANK('Your User Details'!$E65),"",'Your User Details'!$E65)</f>
        <v/>
      </c>
      <c r="D11" s="137" t="str">
        <f>IF(ISBLANK('Your User Details'!$C65),"",'Your User Details'!$C65)</f>
        <v/>
      </c>
      <c r="E11" s="137" t="str">
        <f>IF(ISBLANK('Your User Details'!$D65),"",'Your User Details'!$D65)</f>
        <v/>
      </c>
      <c r="F11" s="137"/>
      <c r="G11" s="137"/>
      <c r="H11" s="137"/>
      <c r="I11" s="137"/>
      <c r="J11" s="137"/>
      <c r="K11" s="137"/>
      <c r="L11" s="137"/>
      <c r="M11" s="137" t="str">
        <f>IF(ISBLANK('Your User Details'!$E65),"","Y")</f>
        <v/>
      </c>
      <c r="N11" s="137" t="str">
        <f>IF(ISBLANK('Your User Details'!$E65),"","Broker")</f>
        <v/>
      </c>
      <c r="O11" s="137" t="str">
        <f>IF(ISBLANK('Your User Details'!$E65),"",'Your Company Details'!$D$8)</f>
        <v/>
      </c>
      <c r="P11" s="137" t="str">
        <f>IF(ISBLANK('Your User Details'!$E65),"","N/A")</f>
        <v/>
      </c>
    </row>
    <row r="12" spans="1:16" x14ac:dyDescent="0.35">
      <c r="A12" s="137" t="str">
        <f>IF(ISBLANK('Your User Details'!$E66),"",'Your User Details'!$E66)</f>
        <v/>
      </c>
      <c r="B12" s="137" t="str">
        <f>IF(ISBLANK('Your User Details'!$E66),"","P@ssw0rd")</f>
        <v/>
      </c>
      <c r="C12" s="137" t="str">
        <f>IF(ISBLANK('Your User Details'!$E66),"",'Your User Details'!$E66)</f>
        <v/>
      </c>
      <c r="D12" s="137" t="str">
        <f>IF(ISBLANK('Your User Details'!$C66),"",'Your User Details'!$C66)</f>
        <v/>
      </c>
      <c r="E12" s="137" t="str">
        <f>IF(ISBLANK('Your User Details'!$D66),"",'Your User Details'!$D66)</f>
        <v/>
      </c>
      <c r="F12" s="137"/>
      <c r="G12" s="137"/>
      <c r="H12" s="137"/>
      <c r="I12" s="137"/>
      <c r="J12" s="137"/>
      <c r="K12" s="137"/>
      <c r="L12" s="137"/>
      <c r="M12" s="137" t="str">
        <f>IF(ISBLANK('Your User Details'!$E66),"","Y")</f>
        <v/>
      </c>
      <c r="N12" s="137" t="str">
        <f>IF(ISBLANK('Your User Details'!$E66),"","Broker")</f>
        <v/>
      </c>
      <c r="O12" s="137" t="str">
        <f>IF(ISBLANK('Your User Details'!$E66),"",'Your Company Details'!$D$8)</f>
        <v/>
      </c>
      <c r="P12" s="137" t="str">
        <f>IF(ISBLANK('Your User Details'!$E66),"","N/A")</f>
        <v/>
      </c>
    </row>
    <row r="13" spans="1:16" x14ac:dyDescent="0.35">
      <c r="A13" s="137" t="str">
        <f>IF(ISBLANK('Your User Details'!$E67),"",'Your User Details'!$E67)</f>
        <v/>
      </c>
      <c r="B13" s="137" t="str">
        <f>IF(ISBLANK('Your User Details'!$E67),"","P@ssw0rd")</f>
        <v/>
      </c>
      <c r="C13" s="137" t="str">
        <f>IF(ISBLANK('Your User Details'!$E67),"",'Your User Details'!$E67)</f>
        <v/>
      </c>
      <c r="D13" s="137" t="str">
        <f>IF(ISBLANK('Your User Details'!$C67),"",'Your User Details'!$C67)</f>
        <v/>
      </c>
      <c r="E13" s="137" t="str">
        <f>IF(ISBLANK('Your User Details'!$D67),"",'Your User Details'!$D67)</f>
        <v/>
      </c>
      <c r="F13" s="137"/>
      <c r="G13" s="137"/>
      <c r="H13" s="137"/>
      <c r="I13" s="137"/>
      <c r="J13" s="137"/>
      <c r="K13" s="137"/>
      <c r="L13" s="137"/>
      <c r="M13" s="137" t="str">
        <f>IF(ISBLANK('Your User Details'!$E67),"","Y")</f>
        <v/>
      </c>
      <c r="N13" s="137" t="str">
        <f>IF(ISBLANK('Your User Details'!$E67),"","Broker")</f>
        <v/>
      </c>
      <c r="O13" s="137" t="str">
        <f>IF(ISBLANK('Your User Details'!$E67),"",'Your Company Details'!$D$8)</f>
        <v/>
      </c>
      <c r="P13" s="137" t="str">
        <f>IF(ISBLANK('Your User Details'!$E67),"","N/A")</f>
        <v/>
      </c>
    </row>
    <row r="14" spans="1:16" x14ac:dyDescent="0.35">
      <c r="A14" s="137" t="str">
        <f>IF(ISBLANK('Your User Details'!$E68),"",'Your User Details'!$E68)</f>
        <v/>
      </c>
      <c r="B14" s="137" t="str">
        <f>IF(ISBLANK('Your User Details'!$E68),"","P@ssw0rd")</f>
        <v/>
      </c>
      <c r="C14" s="137" t="str">
        <f>IF(ISBLANK('Your User Details'!$E68),"",'Your User Details'!$E68)</f>
        <v/>
      </c>
      <c r="D14" s="137" t="str">
        <f>IF(ISBLANK('Your User Details'!$C68),"",'Your User Details'!$C68)</f>
        <v/>
      </c>
      <c r="E14" s="137" t="str">
        <f>IF(ISBLANK('Your User Details'!$D68),"",'Your User Details'!$D68)</f>
        <v/>
      </c>
      <c r="F14" s="137"/>
      <c r="G14" s="137"/>
      <c r="H14" s="137"/>
      <c r="I14" s="137"/>
      <c r="J14" s="137"/>
      <c r="K14" s="137"/>
      <c r="L14" s="137"/>
      <c r="M14" s="137" t="str">
        <f>IF(ISBLANK('Your User Details'!$E68),"","Y")</f>
        <v/>
      </c>
      <c r="N14" s="137" t="str">
        <f>IF(ISBLANK('Your User Details'!$E68),"","Broker")</f>
        <v/>
      </c>
      <c r="O14" s="137" t="str">
        <f>IF(ISBLANK('Your User Details'!$E68),"",'Your Company Details'!$D$8)</f>
        <v/>
      </c>
      <c r="P14" s="137" t="str">
        <f>IF(ISBLANK('Your User Details'!$E68),"","N/A")</f>
        <v/>
      </c>
    </row>
    <row r="15" spans="1:16" x14ac:dyDescent="0.35">
      <c r="A15" s="137" t="str">
        <f>IF(ISBLANK('Your User Details'!$E69),"",'Your User Details'!$E69)</f>
        <v/>
      </c>
      <c r="B15" s="137" t="str">
        <f>IF(ISBLANK('Your User Details'!$E69),"","P@ssw0rd")</f>
        <v/>
      </c>
      <c r="C15" s="137" t="str">
        <f>IF(ISBLANK('Your User Details'!$E69),"",'Your User Details'!$E69)</f>
        <v/>
      </c>
      <c r="D15" s="137" t="str">
        <f>IF(ISBLANK('Your User Details'!$C69),"",'Your User Details'!$C69)</f>
        <v/>
      </c>
      <c r="E15" s="137" t="str">
        <f>IF(ISBLANK('Your User Details'!$D69),"",'Your User Details'!$D69)</f>
        <v/>
      </c>
      <c r="F15" s="137"/>
      <c r="G15" s="137"/>
      <c r="H15" s="137"/>
      <c r="I15" s="137"/>
      <c r="J15" s="137"/>
      <c r="K15" s="137"/>
      <c r="L15" s="137"/>
      <c r="M15" s="137" t="str">
        <f>IF(ISBLANK('Your User Details'!$E69),"","Y")</f>
        <v/>
      </c>
      <c r="N15" s="137" t="str">
        <f>IF(ISBLANK('Your User Details'!$E69),"","Broker")</f>
        <v/>
      </c>
      <c r="O15" s="137" t="str">
        <f>IF(ISBLANK('Your User Details'!$E69),"",'Your Company Details'!$D$8)</f>
        <v/>
      </c>
      <c r="P15" s="137" t="str">
        <f>IF(ISBLANK('Your User Details'!$E69),"","N/A")</f>
        <v/>
      </c>
    </row>
    <row r="16" spans="1:16" x14ac:dyDescent="0.35">
      <c r="A16" s="137" t="str">
        <f>IF(ISBLANK('Your User Details'!$E70),"",'Your User Details'!$E70)</f>
        <v/>
      </c>
      <c r="B16" s="137" t="str">
        <f>IF(ISBLANK('Your User Details'!$E70),"","P@ssw0rd")</f>
        <v/>
      </c>
      <c r="C16" s="137" t="str">
        <f>IF(ISBLANK('Your User Details'!$E70),"",'Your User Details'!$E70)</f>
        <v/>
      </c>
      <c r="D16" s="137" t="str">
        <f>IF(ISBLANK('Your User Details'!$C70),"",'Your User Details'!$C70)</f>
        <v/>
      </c>
      <c r="E16" s="137" t="str">
        <f>IF(ISBLANK('Your User Details'!$D70),"",'Your User Details'!$D70)</f>
        <v/>
      </c>
      <c r="F16" s="137"/>
      <c r="G16" s="137"/>
      <c r="H16" s="137"/>
      <c r="I16" s="137"/>
      <c r="J16" s="137"/>
      <c r="K16" s="137"/>
      <c r="L16" s="137"/>
      <c r="M16" s="137" t="str">
        <f>IF(ISBLANK('Your User Details'!$E70),"","Y")</f>
        <v/>
      </c>
      <c r="N16" s="137" t="str">
        <f>IF(ISBLANK('Your User Details'!$E70),"","Broker")</f>
        <v/>
      </c>
      <c r="O16" s="137" t="str">
        <f>IF(ISBLANK('Your User Details'!$E70),"",'Your Company Details'!$D$8)</f>
        <v/>
      </c>
      <c r="P16" s="137" t="str">
        <f>IF(ISBLANK('Your User Details'!$E70),"","N/A")</f>
        <v/>
      </c>
    </row>
    <row r="17" spans="1:16" x14ac:dyDescent="0.35">
      <c r="A17" s="137" t="str">
        <f>IF(ISBLANK('Your User Details'!$E71),"",'Your User Details'!$E71)</f>
        <v/>
      </c>
      <c r="B17" s="137" t="str">
        <f>IF(ISBLANK('Your User Details'!$E71),"","P@ssw0rd")</f>
        <v/>
      </c>
      <c r="C17" s="137" t="str">
        <f>IF(ISBLANK('Your User Details'!$E71),"",'Your User Details'!$E71)</f>
        <v/>
      </c>
      <c r="D17" s="137" t="str">
        <f>IF(ISBLANK('Your User Details'!$C71),"",'Your User Details'!$C71)</f>
        <v/>
      </c>
      <c r="E17" s="137" t="str">
        <f>IF(ISBLANK('Your User Details'!$D71),"",'Your User Details'!$D71)</f>
        <v/>
      </c>
      <c r="F17" s="137"/>
      <c r="G17" s="137"/>
      <c r="H17" s="137"/>
      <c r="I17" s="137"/>
      <c r="J17" s="137"/>
      <c r="K17" s="137"/>
      <c r="L17" s="137"/>
      <c r="M17" s="137" t="str">
        <f>IF(ISBLANK('Your User Details'!$E71),"","Y")</f>
        <v/>
      </c>
      <c r="N17" s="137" t="str">
        <f>IF(ISBLANK('Your User Details'!$E71),"","Broker")</f>
        <v/>
      </c>
      <c r="O17" s="137" t="str">
        <f>IF(ISBLANK('Your User Details'!$E71),"",'Your Company Details'!$D$8)</f>
        <v/>
      </c>
      <c r="P17" s="137" t="str">
        <f>IF(ISBLANK('Your User Details'!$E71),"","N/A")</f>
        <v/>
      </c>
    </row>
    <row r="18" spans="1:16" x14ac:dyDescent="0.35">
      <c r="A18" s="137" t="str">
        <f>IF(ISBLANK('Your User Details'!$E72),"",'Your User Details'!$E72)</f>
        <v/>
      </c>
      <c r="B18" s="137" t="str">
        <f>IF(ISBLANK('Your User Details'!$E72),"","P@ssw0rd")</f>
        <v/>
      </c>
      <c r="C18" s="137" t="str">
        <f>IF(ISBLANK('Your User Details'!$E72),"",'Your User Details'!$E72)</f>
        <v/>
      </c>
      <c r="D18" s="137" t="str">
        <f>IF(ISBLANK('Your User Details'!$C72),"",'Your User Details'!$C72)</f>
        <v/>
      </c>
      <c r="E18" s="137" t="str">
        <f>IF(ISBLANK('Your User Details'!$D72),"",'Your User Details'!$D72)</f>
        <v/>
      </c>
      <c r="F18" s="137"/>
      <c r="G18" s="137"/>
      <c r="H18" s="137"/>
      <c r="I18" s="137"/>
      <c r="J18" s="137"/>
      <c r="K18" s="137"/>
      <c r="L18" s="137"/>
      <c r="M18" s="137" t="str">
        <f>IF(ISBLANK('Your User Details'!$E72),"","Y")</f>
        <v/>
      </c>
      <c r="N18" s="137" t="str">
        <f>IF(ISBLANK('Your User Details'!$E72),"","Broker")</f>
        <v/>
      </c>
      <c r="O18" s="137" t="str">
        <f>IF(ISBLANK('Your User Details'!$E72),"",'Your Company Details'!$D$8)</f>
        <v/>
      </c>
      <c r="P18" s="137" t="str">
        <f>IF(ISBLANK('Your User Details'!$E72),"","N/A")</f>
        <v/>
      </c>
    </row>
    <row r="19" spans="1:16" x14ac:dyDescent="0.35">
      <c r="A19" s="137" t="str">
        <f>IF(ISBLANK('Your User Details'!$E73),"",'Your User Details'!$E73)</f>
        <v/>
      </c>
      <c r="B19" s="137" t="str">
        <f>IF(ISBLANK('Your User Details'!$E73),"","P@ssw0rd")</f>
        <v/>
      </c>
      <c r="C19" s="137" t="str">
        <f>IF(ISBLANK('Your User Details'!$E73),"",'Your User Details'!$E73)</f>
        <v/>
      </c>
      <c r="D19" s="137" t="str">
        <f>IF(ISBLANK('Your User Details'!$C73),"",'Your User Details'!$C73)</f>
        <v/>
      </c>
      <c r="E19" s="137" t="str">
        <f>IF(ISBLANK('Your User Details'!$D73),"",'Your User Details'!$D73)</f>
        <v/>
      </c>
      <c r="F19" s="137"/>
      <c r="G19" s="137"/>
      <c r="H19" s="137"/>
      <c r="I19" s="137"/>
      <c r="J19" s="137"/>
      <c r="K19" s="137"/>
      <c r="L19" s="137"/>
      <c r="M19" s="137" t="str">
        <f>IF(ISBLANK('Your User Details'!$E73),"","Y")</f>
        <v/>
      </c>
      <c r="N19" s="137" t="str">
        <f>IF(ISBLANK('Your User Details'!$E73),"","Broker")</f>
        <v/>
      </c>
      <c r="O19" s="137" t="str">
        <f>IF(ISBLANK('Your User Details'!$E73),"",'Your Company Details'!$D$8)</f>
        <v/>
      </c>
      <c r="P19" s="137" t="str">
        <f>IF(ISBLANK('Your User Details'!$E73),"","N/A")</f>
        <v/>
      </c>
    </row>
    <row r="20" spans="1:16" x14ac:dyDescent="0.35">
      <c r="A20" s="137" t="str">
        <f>IF(ISBLANK('Your User Details'!$E74),"",'Your User Details'!$E74)</f>
        <v/>
      </c>
      <c r="B20" s="137" t="str">
        <f>IF(ISBLANK('Your User Details'!$E74),"","P@ssw0rd")</f>
        <v/>
      </c>
      <c r="C20" s="137" t="str">
        <f>IF(ISBLANK('Your User Details'!$E74),"",'Your User Details'!$E74)</f>
        <v/>
      </c>
      <c r="D20" s="137" t="str">
        <f>IF(ISBLANK('Your User Details'!$C74),"",'Your User Details'!$C74)</f>
        <v/>
      </c>
      <c r="E20" s="137" t="str">
        <f>IF(ISBLANK('Your User Details'!$D74),"",'Your User Details'!$D74)</f>
        <v/>
      </c>
      <c r="F20" s="137"/>
      <c r="G20" s="137"/>
      <c r="H20" s="137"/>
      <c r="I20" s="137"/>
      <c r="J20" s="137"/>
      <c r="K20" s="137"/>
      <c r="L20" s="137"/>
      <c r="M20" s="137" t="str">
        <f>IF(ISBLANK('Your User Details'!$E74),"","Y")</f>
        <v/>
      </c>
      <c r="N20" s="137" t="str">
        <f>IF(ISBLANK('Your User Details'!$E74),"","Broker")</f>
        <v/>
      </c>
      <c r="O20" s="137" t="str">
        <f>IF(ISBLANK('Your User Details'!$E74),"",'Your Company Details'!$D$8)</f>
        <v/>
      </c>
      <c r="P20" s="137" t="str">
        <f>IF(ISBLANK('Your User Details'!$E74),"","N/A")</f>
        <v/>
      </c>
    </row>
    <row r="21" spans="1:16" x14ac:dyDescent="0.35">
      <c r="A21" s="137" t="str">
        <f>IF(ISBLANK('Your User Details'!$E75),"",'Your User Details'!$E75)</f>
        <v/>
      </c>
      <c r="B21" s="137" t="str">
        <f>IF(ISBLANK('Your User Details'!$E75),"","P@ssw0rd")</f>
        <v/>
      </c>
      <c r="C21" s="137" t="str">
        <f>IF(ISBLANK('Your User Details'!$E75),"",'Your User Details'!$E75)</f>
        <v/>
      </c>
      <c r="D21" s="137" t="str">
        <f>IF(ISBLANK('Your User Details'!$C75),"",'Your User Details'!$C75)</f>
        <v/>
      </c>
      <c r="E21" s="137" t="str">
        <f>IF(ISBLANK('Your User Details'!$D75),"",'Your User Details'!$D75)</f>
        <v/>
      </c>
      <c r="F21" s="137"/>
      <c r="G21" s="137"/>
      <c r="H21" s="137"/>
      <c r="I21" s="137"/>
      <c r="J21" s="137"/>
      <c r="K21" s="137"/>
      <c r="L21" s="137"/>
      <c r="M21" s="137" t="str">
        <f>IF(ISBLANK('Your User Details'!$E75),"","Y")</f>
        <v/>
      </c>
      <c r="N21" s="137" t="str">
        <f>IF(ISBLANK('Your User Details'!$E75),"","Broker")</f>
        <v/>
      </c>
      <c r="O21" s="137" t="str">
        <f>IF(ISBLANK('Your User Details'!$E75),"",'Your Company Details'!$D$8)</f>
        <v/>
      </c>
      <c r="P21" s="137" t="str">
        <f>IF(ISBLANK('Your User Details'!$E75),"","N/A")</f>
        <v/>
      </c>
    </row>
    <row r="22" spans="1:16" x14ac:dyDescent="0.35">
      <c r="A22" s="137" t="str">
        <f>IF(ISBLANK('Your User Details'!$E76),"",'Your User Details'!$E76)</f>
        <v/>
      </c>
      <c r="B22" s="137" t="str">
        <f>IF(ISBLANK('Your User Details'!$E76),"","P@ssw0rd")</f>
        <v/>
      </c>
      <c r="C22" s="137" t="str">
        <f>IF(ISBLANK('Your User Details'!$E76),"",'Your User Details'!$E76)</f>
        <v/>
      </c>
      <c r="D22" s="137" t="str">
        <f>IF(ISBLANK('Your User Details'!$C76),"",'Your User Details'!$C76)</f>
        <v/>
      </c>
      <c r="E22" s="137" t="str">
        <f>IF(ISBLANK('Your User Details'!$D76),"",'Your User Details'!$D76)</f>
        <v/>
      </c>
      <c r="F22" s="137"/>
      <c r="G22" s="137"/>
      <c r="H22" s="137"/>
      <c r="I22" s="137"/>
      <c r="J22" s="137"/>
      <c r="K22" s="137"/>
      <c r="L22" s="137"/>
      <c r="M22" s="137" t="str">
        <f>IF(ISBLANK('Your User Details'!$E76),"","Y")</f>
        <v/>
      </c>
      <c r="N22" s="137" t="str">
        <f>IF(ISBLANK('Your User Details'!$E76),"","Broker")</f>
        <v/>
      </c>
      <c r="O22" s="137" t="str">
        <f>IF(ISBLANK('Your User Details'!$E76),"",'Your Company Details'!$D$8)</f>
        <v/>
      </c>
      <c r="P22" s="137" t="str">
        <f>IF(ISBLANK('Your User Details'!$E76),"","N/A")</f>
        <v/>
      </c>
    </row>
    <row r="23" spans="1:16" x14ac:dyDescent="0.35">
      <c r="A23" s="137" t="str">
        <f>IF(ISBLANK('Your User Details'!$E77),"",'Your User Details'!$E77)</f>
        <v/>
      </c>
      <c r="B23" s="137" t="str">
        <f>IF(ISBLANK('Your User Details'!$E77),"","P@ssw0rd")</f>
        <v/>
      </c>
      <c r="C23" s="137" t="str">
        <f>IF(ISBLANK('Your User Details'!$E77),"",'Your User Details'!$E77)</f>
        <v/>
      </c>
      <c r="D23" s="137" t="str">
        <f>IF(ISBLANK('Your User Details'!$C77),"",'Your User Details'!$C77)</f>
        <v/>
      </c>
      <c r="E23" s="137" t="str">
        <f>IF(ISBLANK('Your User Details'!$D77),"",'Your User Details'!$D77)</f>
        <v/>
      </c>
      <c r="F23" s="137"/>
      <c r="G23" s="137"/>
      <c r="H23" s="137"/>
      <c r="I23" s="137"/>
      <c r="J23" s="137"/>
      <c r="K23" s="137"/>
      <c r="L23" s="137"/>
      <c r="M23" s="137" t="str">
        <f>IF(ISBLANK('Your User Details'!$E77),"","Y")</f>
        <v/>
      </c>
      <c r="N23" s="137" t="str">
        <f>IF(ISBLANK('Your User Details'!$E77),"","Broker")</f>
        <v/>
      </c>
      <c r="O23" s="137" t="str">
        <f>IF(ISBLANK('Your User Details'!$E77),"",'Your Company Details'!$D$8)</f>
        <v/>
      </c>
      <c r="P23" s="137" t="str">
        <f>IF(ISBLANK('Your User Details'!$E77),"","N/A")</f>
        <v/>
      </c>
    </row>
    <row r="24" spans="1:16" x14ac:dyDescent="0.35">
      <c r="A24" s="137" t="str">
        <f>IF(ISBLANK('Your User Details'!$E78),"",'Your User Details'!$E78)</f>
        <v/>
      </c>
      <c r="B24" s="137" t="str">
        <f>IF(ISBLANK('Your User Details'!$E78),"","P@ssw0rd")</f>
        <v/>
      </c>
      <c r="C24" s="137" t="str">
        <f>IF(ISBLANK('Your User Details'!$E78),"",'Your User Details'!$E78)</f>
        <v/>
      </c>
      <c r="D24" s="137" t="str">
        <f>IF(ISBLANK('Your User Details'!$C78),"",'Your User Details'!$C78)</f>
        <v/>
      </c>
      <c r="E24" s="137" t="str">
        <f>IF(ISBLANK('Your User Details'!$D78),"",'Your User Details'!$D78)</f>
        <v/>
      </c>
      <c r="F24" s="137"/>
      <c r="G24" s="137"/>
      <c r="H24" s="137"/>
      <c r="I24" s="137"/>
      <c r="J24" s="137"/>
      <c r="K24" s="137"/>
      <c r="L24" s="137"/>
      <c r="M24" s="137" t="str">
        <f>IF(ISBLANK('Your User Details'!$E78),"","Y")</f>
        <v/>
      </c>
      <c r="N24" s="137" t="str">
        <f>IF(ISBLANK('Your User Details'!$E78),"","Broker")</f>
        <v/>
      </c>
      <c r="O24" s="137" t="str">
        <f>IF(ISBLANK('Your User Details'!$E78),"",'Your Company Details'!$D$8)</f>
        <v/>
      </c>
      <c r="P24" s="137" t="str">
        <f>IF(ISBLANK('Your User Details'!$E78),"","N/A")</f>
        <v/>
      </c>
    </row>
    <row r="25" spans="1:16" x14ac:dyDescent="0.35">
      <c r="A25" s="137" t="str">
        <f>IF(ISBLANK('Your User Details'!$E79),"",'Your User Details'!$E79)</f>
        <v/>
      </c>
      <c r="B25" s="137" t="str">
        <f>IF(ISBLANK('Your User Details'!$E79),"","P@ssw0rd")</f>
        <v/>
      </c>
      <c r="C25" s="137" t="str">
        <f>IF(ISBLANK('Your User Details'!$E79),"",'Your User Details'!$E79)</f>
        <v/>
      </c>
      <c r="D25" s="137" t="str">
        <f>IF(ISBLANK('Your User Details'!$C79),"",'Your User Details'!$C79)</f>
        <v/>
      </c>
      <c r="E25" s="137" t="str">
        <f>IF(ISBLANK('Your User Details'!$D79),"",'Your User Details'!$D79)</f>
        <v/>
      </c>
      <c r="F25" s="137"/>
      <c r="G25" s="137"/>
      <c r="H25" s="137"/>
      <c r="I25" s="137"/>
      <c r="J25" s="137"/>
      <c r="K25" s="137"/>
      <c r="L25" s="137"/>
      <c r="M25" s="137" t="str">
        <f>IF(ISBLANK('Your User Details'!$E79),"","Y")</f>
        <v/>
      </c>
      <c r="N25" s="137" t="str">
        <f>IF(ISBLANK('Your User Details'!$E79),"","Broker")</f>
        <v/>
      </c>
      <c r="O25" s="137" t="str">
        <f>IF(ISBLANK('Your User Details'!$E79),"",'Your Company Details'!$D$8)</f>
        <v/>
      </c>
      <c r="P25" s="137" t="str">
        <f>IF(ISBLANK('Your User Details'!$E79),"","N/A")</f>
        <v/>
      </c>
    </row>
    <row r="26" spans="1:16" x14ac:dyDescent="0.35">
      <c r="A26" s="137" t="str">
        <f>IF(ISBLANK('Your User Details'!$E80),"",'Your User Details'!$E80)</f>
        <v/>
      </c>
      <c r="B26" s="137" t="str">
        <f>IF(ISBLANK('Your User Details'!$E80),"","P@ssw0rd")</f>
        <v/>
      </c>
      <c r="C26" s="137" t="str">
        <f>IF(ISBLANK('Your User Details'!$E80),"",'Your User Details'!$E80)</f>
        <v/>
      </c>
      <c r="D26" s="137" t="str">
        <f>IF(ISBLANK('Your User Details'!$C80),"",'Your User Details'!$C80)</f>
        <v/>
      </c>
      <c r="E26" s="137" t="str">
        <f>IF(ISBLANK('Your User Details'!$D80),"",'Your User Details'!$D80)</f>
        <v/>
      </c>
      <c r="F26" s="137"/>
      <c r="G26" s="137"/>
      <c r="H26" s="137"/>
      <c r="I26" s="137"/>
      <c r="J26" s="137"/>
      <c r="K26" s="137"/>
      <c r="L26" s="137"/>
      <c r="M26" s="137" t="str">
        <f>IF(ISBLANK('Your User Details'!$E80),"","Y")</f>
        <v/>
      </c>
      <c r="N26" s="137" t="str">
        <f>IF(ISBLANK('Your User Details'!$E80),"","Broker")</f>
        <v/>
      </c>
      <c r="O26" s="137" t="str">
        <f>IF(ISBLANK('Your User Details'!$E80),"",'Your Company Details'!$D$8)</f>
        <v/>
      </c>
      <c r="P26" s="137" t="str">
        <f>IF(ISBLANK('Your User Details'!$E80),"","N/A")</f>
        <v/>
      </c>
    </row>
    <row r="27" spans="1:16" x14ac:dyDescent="0.35">
      <c r="A27" s="137" t="str">
        <f>IF(ISBLANK('Your User Details'!$E81),"",'Your User Details'!$E81)</f>
        <v/>
      </c>
      <c r="B27" s="137" t="str">
        <f>IF(ISBLANK('Your User Details'!$E81),"","P@ssw0rd")</f>
        <v/>
      </c>
      <c r="C27" s="137" t="str">
        <f>IF(ISBLANK('Your User Details'!$E81),"",'Your User Details'!$E81)</f>
        <v/>
      </c>
      <c r="D27" s="137" t="str">
        <f>IF(ISBLANK('Your User Details'!$C81),"",'Your User Details'!$C81)</f>
        <v/>
      </c>
      <c r="E27" s="137" t="str">
        <f>IF(ISBLANK('Your User Details'!$D81),"",'Your User Details'!$D81)</f>
        <v/>
      </c>
      <c r="F27" s="137"/>
      <c r="G27" s="137"/>
      <c r="H27" s="137"/>
      <c r="I27" s="137"/>
      <c r="J27" s="137"/>
      <c r="K27" s="137"/>
      <c r="L27" s="137"/>
      <c r="M27" s="137" t="str">
        <f>IF(ISBLANK('Your User Details'!$E81),"","Y")</f>
        <v/>
      </c>
      <c r="N27" s="137" t="str">
        <f>IF(ISBLANK('Your User Details'!$E81),"","Broker")</f>
        <v/>
      </c>
      <c r="O27" s="137" t="str">
        <f>IF(ISBLANK('Your User Details'!$E81),"",'Your Company Details'!$D$8)</f>
        <v/>
      </c>
      <c r="P27" s="137" t="str">
        <f>IF(ISBLANK('Your User Details'!$E81),"","N/A")</f>
        <v/>
      </c>
    </row>
    <row r="28" spans="1:16" x14ac:dyDescent="0.35">
      <c r="A28" s="137" t="str">
        <f>IF(ISBLANK('Your User Details'!$E82),"",'Your User Details'!$E82)</f>
        <v/>
      </c>
      <c r="B28" s="137" t="str">
        <f>IF(ISBLANK('Your User Details'!$E82),"","P@ssw0rd")</f>
        <v/>
      </c>
      <c r="C28" s="137" t="str">
        <f>IF(ISBLANK('Your User Details'!$E82),"",'Your User Details'!$E82)</f>
        <v/>
      </c>
      <c r="D28" s="137" t="str">
        <f>IF(ISBLANK('Your User Details'!$C82),"",'Your User Details'!$C82)</f>
        <v/>
      </c>
      <c r="E28" s="137" t="str">
        <f>IF(ISBLANK('Your User Details'!$D82),"",'Your User Details'!$D82)</f>
        <v/>
      </c>
      <c r="F28" s="137"/>
      <c r="G28" s="137"/>
      <c r="H28" s="137"/>
      <c r="I28" s="137"/>
      <c r="J28" s="137"/>
      <c r="K28" s="137"/>
      <c r="L28" s="137"/>
      <c r="M28" s="137" t="str">
        <f>IF(ISBLANK('Your User Details'!$E82),"","Y")</f>
        <v/>
      </c>
      <c r="N28" s="137" t="str">
        <f>IF(ISBLANK('Your User Details'!$E82),"","Broker")</f>
        <v/>
      </c>
      <c r="O28" s="137" t="str">
        <f>IF(ISBLANK('Your User Details'!$E82),"",'Your Company Details'!$D$8)</f>
        <v/>
      </c>
      <c r="P28" s="137" t="str">
        <f>IF(ISBLANK('Your User Details'!$E82),"","N/A")</f>
        <v/>
      </c>
    </row>
    <row r="29" spans="1:16" x14ac:dyDescent="0.35">
      <c r="A29" s="137" t="str">
        <f>IF(ISBLANK('Your User Details'!$E83),"",'Your User Details'!$E83)</f>
        <v/>
      </c>
      <c r="B29" s="137" t="str">
        <f>IF(ISBLANK('Your User Details'!$E83),"","P@ssw0rd")</f>
        <v/>
      </c>
      <c r="C29" s="137" t="str">
        <f>IF(ISBLANK('Your User Details'!$E83),"",'Your User Details'!$E83)</f>
        <v/>
      </c>
      <c r="D29" s="137" t="str">
        <f>IF(ISBLANK('Your User Details'!$C83),"",'Your User Details'!$C83)</f>
        <v/>
      </c>
      <c r="E29" s="137" t="str">
        <f>IF(ISBLANK('Your User Details'!$D83),"",'Your User Details'!$D83)</f>
        <v/>
      </c>
      <c r="F29" s="137"/>
      <c r="G29" s="137"/>
      <c r="H29" s="137"/>
      <c r="I29" s="137"/>
      <c r="J29" s="137"/>
      <c r="K29" s="137"/>
      <c r="L29" s="137"/>
      <c r="M29" s="137" t="str">
        <f>IF(ISBLANK('Your User Details'!$E83),"","Y")</f>
        <v/>
      </c>
      <c r="N29" s="137" t="str">
        <f>IF(ISBLANK('Your User Details'!$E83),"","Broker")</f>
        <v/>
      </c>
      <c r="O29" s="137" t="str">
        <f>IF(ISBLANK('Your User Details'!$E83),"",'Your Company Details'!$D$8)</f>
        <v/>
      </c>
      <c r="P29" s="137" t="str">
        <f>IF(ISBLANK('Your User Details'!$E83),"","N/A")</f>
        <v/>
      </c>
    </row>
    <row r="30" spans="1:16" x14ac:dyDescent="0.35">
      <c r="A30" s="137" t="str">
        <f>IF(ISBLANK('Your User Details'!$E84),"",'Your User Details'!$E84)</f>
        <v/>
      </c>
      <c r="B30" s="137" t="str">
        <f>IF(ISBLANK('Your User Details'!$E84),"","P@ssw0rd")</f>
        <v/>
      </c>
      <c r="C30" s="137" t="str">
        <f>IF(ISBLANK('Your User Details'!$E84),"",'Your User Details'!$E84)</f>
        <v/>
      </c>
      <c r="D30" s="137" t="str">
        <f>IF(ISBLANK('Your User Details'!$C84),"",'Your User Details'!$C84)</f>
        <v/>
      </c>
      <c r="E30" s="137" t="str">
        <f>IF(ISBLANK('Your User Details'!$D84),"",'Your User Details'!$D84)</f>
        <v/>
      </c>
      <c r="F30" s="137"/>
      <c r="G30" s="137"/>
      <c r="H30" s="137"/>
      <c r="I30" s="137"/>
      <c r="J30" s="137"/>
      <c r="K30" s="137"/>
      <c r="L30" s="137"/>
      <c r="M30" s="137" t="str">
        <f>IF(ISBLANK('Your User Details'!$E84),"","Y")</f>
        <v/>
      </c>
      <c r="N30" s="137" t="str">
        <f>IF(ISBLANK('Your User Details'!$E84),"","Broker")</f>
        <v/>
      </c>
      <c r="O30" s="137" t="str">
        <f>IF(ISBLANK('Your User Details'!$E84),"",'Your Company Details'!$D$8)</f>
        <v/>
      </c>
      <c r="P30" s="137" t="str">
        <f>IF(ISBLANK('Your User Details'!$E84),"","N/A")</f>
        <v/>
      </c>
    </row>
    <row r="31" spans="1:16" x14ac:dyDescent="0.35">
      <c r="A31" s="137" t="str">
        <f>IF(ISBLANK('Your User Details'!$E85),"",'Your User Details'!$E85)</f>
        <v/>
      </c>
      <c r="B31" s="137" t="str">
        <f>IF(ISBLANK('Your User Details'!$E85),"","P@ssw0rd")</f>
        <v/>
      </c>
      <c r="C31" s="137" t="str">
        <f>IF(ISBLANK('Your User Details'!$E85),"",'Your User Details'!$E85)</f>
        <v/>
      </c>
      <c r="D31" s="137" t="str">
        <f>IF(ISBLANK('Your User Details'!$C85),"",'Your User Details'!$C85)</f>
        <v/>
      </c>
      <c r="E31" s="137" t="str">
        <f>IF(ISBLANK('Your User Details'!$D85),"",'Your User Details'!$D85)</f>
        <v/>
      </c>
      <c r="F31" s="137"/>
      <c r="G31" s="137"/>
      <c r="H31" s="137"/>
      <c r="I31" s="137"/>
      <c r="J31" s="137"/>
      <c r="K31" s="137"/>
      <c r="L31" s="137"/>
      <c r="M31" s="137" t="str">
        <f>IF(ISBLANK('Your User Details'!$E85),"","Y")</f>
        <v/>
      </c>
      <c r="N31" s="137" t="str">
        <f>IF(ISBLANK('Your User Details'!$E85),"","Broker")</f>
        <v/>
      </c>
      <c r="O31" s="137" t="str">
        <f>IF(ISBLANK('Your User Details'!$E85),"",'Your Company Details'!$D$8)</f>
        <v/>
      </c>
      <c r="P31" s="137" t="str">
        <f>IF(ISBLANK('Your User Details'!$E85),"","N/A")</f>
        <v/>
      </c>
    </row>
    <row r="32" spans="1:16" x14ac:dyDescent="0.35">
      <c r="A32" s="137" t="str">
        <f>IF(ISBLANK('Your User Details'!$E86),"",'Your User Details'!$E86)</f>
        <v/>
      </c>
      <c r="B32" s="137" t="str">
        <f>IF(ISBLANK('Your User Details'!$E86),"","P@ssw0rd")</f>
        <v/>
      </c>
      <c r="C32" s="137" t="str">
        <f>IF(ISBLANK('Your User Details'!$E86),"",'Your User Details'!$E86)</f>
        <v/>
      </c>
      <c r="D32" s="137" t="str">
        <f>IF(ISBLANK('Your User Details'!$C86),"",'Your User Details'!$C86)</f>
        <v/>
      </c>
      <c r="E32" s="137" t="str">
        <f>IF(ISBLANK('Your User Details'!$D86),"",'Your User Details'!$D86)</f>
        <v/>
      </c>
      <c r="F32" s="137"/>
      <c r="G32" s="137"/>
      <c r="H32" s="137"/>
      <c r="I32" s="137"/>
      <c r="J32" s="137"/>
      <c r="K32" s="137"/>
      <c r="L32" s="137"/>
      <c r="M32" s="137" t="str">
        <f>IF(ISBLANK('Your User Details'!$E86),"","Y")</f>
        <v/>
      </c>
      <c r="N32" s="137" t="str">
        <f>IF(ISBLANK('Your User Details'!$E86),"","Broker")</f>
        <v/>
      </c>
      <c r="O32" s="137" t="str">
        <f>IF(ISBLANK('Your User Details'!$E86),"",'Your Company Details'!$D$8)</f>
        <v/>
      </c>
      <c r="P32" s="137" t="str">
        <f>IF(ISBLANK('Your User Details'!$E86),"","N/A")</f>
        <v/>
      </c>
    </row>
    <row r="33" spans="1:16" x14ac:dyDescent="0.35">
      <c r="A33" s="137" t="str">
        <f>IF(ISBLANK('Your User Details'!$E87),"",'Your User Details'!$E87)</f>
        <v/>
      </c>
      <c r="B33" s="137" t="str">
        <f>IF(ISBLANK('Your User Details'!$E87),"","P@ssw0rd")</f>
        <v/>
      </c>
      <c r="C33" s="137" t="str">
        <f>IF(ISBLANK('Your User Details'!$E87),"",'Your User Details'!$E87)</f>
        <v/>
      </c>
      <c r="D33" s="137" t="str">
        <f>IF(ISBLANK('Your User Details'!$C87),"",'Your User Details'!$C87)</f>
        <v/>
      </c>
      <c r="E33" s="137" t="str">
        <f>IF(ISBLANK('Your User Details'!$D87),"",'Your User Details'!$D87)</f>
        <v/>
      </c>
      <c r="F33" s="137"/>
      <c r="G33" s="137"/>
      <c r="H33" s="137"/>
      <c r="I33" s="137"/>
      <c r="J33" s="137"/>
      <c r="K33" s="137"/>
      <c r="L33" s="137"/>
      <c r="M33" s="137" t="str">
        <f>IF(ISBLANK('Your User Details'!$E87),"","Y")</f>
        <v/>
      </c>
      <c r="N33" s="137" t="str">
        <f>IF(ISBLANK('Your User Details'!$E87),"","Broker")</f>
        <v/>
      </c>
      <c r="O33" s="137" t="str">
        <f>IF(ISBLANK('Your User Details'!$E87),"",'Your Company Details'!$D$8)</f>
        <v/>
      </c>
      <c r="P33" s="137" t="str">
        <f>IF(ISBLANK('Your User Details'!$E87),"","N/A")</f>
        <v/>
      </c>
    </row>
    <row r="34" spans="1:16" x14ac:dyDescent="0.35">
      <c r="A34" s="137" t="str">
        <f>IF(ISBLANK('Your User Details'!$E88),"",'Your User Details'!$E88)</f>
        <v/>
      </c>
      <c r="B34" s="137" t="str">
        <f>IF(ISBLANK('Your User Details'!$E88),"","P@ssw0rd")</f>
        <v/>
      </c>
      <c r="C34" s="137" t="str">
        <f>IF(ISBLANK('Your User Details'!$E88),"",'Your User Details'!$E88)</f>
        <v/>
      </c>
      <c r="D34" s="137" t="str">
        <f>IF(ISBLANK('Your User Details'!$C88),"",'Your User Details'!$C88)</f>
        <v/>
      </c>
      <c r="E34" s="137" t="str">
        <f>IF(ISBLANK('Your User Details'!$D88),"",'Your User Details'!$D88)</f>
        <v/>
      </c>
      <c r="F34" s="137"/>
      <c r="G34" s="137"/>
      <c r="H34" s="137"/>
      <c r="I34" s="137"/>
      <c r="J34" s="137"/>
      <c r="K34" s="137"/>
      <c r="L34" s="137"/>
      <c r="M34" s="137" t="str">
        <f>IF(ISBLANK('Your User Details'!$E88),"","Y")</f>
        <v/>
      </c>
      <c r="N34" s="137" t="str">
        <f>IF(ISBLANK('Your User Details'!$E88),"","Broker")</f>
        <v/>
      </c>
      <c r="O34" s="137" t="str">
        <f>IF(ISBLANK('Your User Details'!$E88),"",'Your Company Details'!$D$8)</f>
        <v/>
      </c>
      <c r="P34" s="137" t="str">
        <f>IF(ISBLANK('Your User Details'!$E88),"","N/A")</f>
        <v/>
      </c>
    </row>
    <row r="35" spans="1:16" x14ac:dyDescent="0.35">
      <c r="A35" s="137" t="str">
        <f>IF(ISBLANK('Your User Details'!$E89),"",'Your User Details'!$E89)</f>
        <v/>
      </c>
      <c r="B35" s="137" t="str">
        <f>IF(ISBLANK('Your User Details'!$E89),"","P@ssw0rd")</f>
        <v/>
      </c>
      <c r="C35" s="137" t="str">
        <f>IF(ISBLANK('Your User Details'!$E89),"",'Your User Details'!$E89)</f>
        <v/>
      </c>
      <c r="D35" s="137" t="str">
        <f>IF(ISBLANK('Your User Details'!$C89),"",'Your User Details'!$C89)</f>
        <v/>
      </c>
      <c r="E35" s="137" t="str">
        <f>IF(ISBLANK('Your User Details'!$D89),"",'Your User Details'!$D89)</f>
        <v/>
      </c>
      <c r="F35" s="137"/>
      <c r="G35" s="137"/>
      <c r="H35" s="137"/>
      <c r="I35" s="137"/>
      <c r="J35" s="137"/>
      <c r="K35" s="137"/>
      <c r="L35" s="137"/>
      <c r="M35" s="137" t="str">
        <f>IF(ISBLANK('Your User Details'!$E89),"","Y")</f>
        <v/>
      </c>
      <c r="N35" s="137" t="str">
        <f>IF(ISBLANK('Your User Details'!$E89),"","Broker")</f>
        <v/>
      </c>
      <c r="O35" s="137" t="str">
        <f>IF(ISBLANK('Your User Details'!$E89),"",'Your Company Details'!$D$8)</f>
        <v/>
      </c>
      <c r="P35" s="137" t="str">
        <f>IF(ISBLANK('Your User Details'!$E89),"","N/A")</f>
        <v/>
      </c>
    </row>
    <row r="36" spans="1:16" x14ac:dyDescent="0.35">
      <c r="A36" s="137" t="str">
        <f>IF(ISBLANK('Your User Details'!$E90),"",'Your User Details'!$E90)</f>
        <v/>
      </c>
      <c r="B36" s="137" t="str">
        <f>IF(ISBLANK('Your User Details'!$E90),"","P@ssw0rd")</f>
        <v/>
      </c>
      <c r="C36" s="137" t="str">
        <f>IF(ISBLANK('Your User Details'!$E90),"",'Your User Details'!$E90)</f>
        <v/>
      </c>
      <c r="D36" s="137" t="str">
        <f>IF(ISBLANK('Your User Details'!$C90),"",'Your User Details'!$C90)</f>
        <v/>
      </c>
      <c r="E36" s="137" t="str">
        <f>IF(ISBLANK('Your User Details'!$D90),"",'Your User Details'!$D90)</f>
        <v/>
      </c>
      <c r="F36" s="137"/>
      <c r="G36" s="137"/>
      <c r="H36" s="137"/>
      <c r="I36" s="137"/>
      <c r="J36" s="137"/>
      <c r="K36" s="137"/>
      <c r="L36" s="137"/>
      <c r="M36" s="137" t="str">
        <f>IF(ISBLANK('Your User Details'!$E90),"","Y")</f>
        <v/>
      </c>
      <c r="N36" s="137" t="str">
        <f>IF(ISBLANK('Your User Details'!$E90),"","Broker")</f>
        <v/>
      </c>
      <c r="O36" s="137" t="str">
        <f>IF(ISBLANK('Your User Details'!$E90),"",'Your Company Details'!$D$8)</f>
        <v/>
      </c>
      <c r="P36" s="137" t="str">
        <f>IF(ISBLANK('Your User Details'!$E90),"","N/A")</f>
        <v/>
      </c>
    </row>
    <row r="37" spans="1:16" x14ac:dyDescent="0.35">
      <c r="A37" s="137" t="str">
        <f>IF(ISBLANK('Your User Details'!$E91),"",'Your User Details'!$E91)</f>
        <v/>
      </c>
      <c r="B37" s="137" t="str">
        <f>IF(ISBLANK('Your User Details'!$E91),"","P@ssw0rd")</f>
        <v/>
      </c>
      <c r="C37" s="137" t="str">
        <f>IF(ISBLANK('Your User Details'!$E91),"",'Your User Details'!$E91)</f>
        <v/>
      </c>
      <c r="D37" s="137" t="str">
        <f>IF(ISBLANK('Your User Details'!$C91),"",'Your User Details'!$C91)</f>
        <v/>
      </c>
      <c r="E37" s="137" t="str">
        <f>IF(ISBLANK('Your User Details'!$D91),"",'Your User Details'!$D91)</f>
        <v/>
      </c>
      <c r="F37" s="137"/>
      <c r="G37" s="137"/>
      <c r="H37" s="137"/>
      <c r="I37" s="137"/>
      <c r="J37" s="137"/>
      <c r="K37" s="137"/>
      <c r="L37" s="137"/>
      <c r="M37" s="137" t="str">
        <f>IF(ISBLANK('Your User Details'!$E91),"","Y")</f>
        <v/>
      </c>
      <c r="N37" s="137" t="str">
        <f>IF(ISBLANK('Your User Details'!$E91),"","Broker")</f>
        <v/>
      </c>
      <c r="O37" s="137" t="str">
        <f>IF(ISBLANK('Your User Details'!$E91),"",'Your Company Details'!$D$8)</f>
        <v/>
      </c>
      <c r="P37" s="137" t="str">
        <f>IF(ISBLANK('Your User Details'!$E91),"","N/A")</f>
        <v/>
      </c>
    </row>
    <row r="38" spans="1:16" x14ac:dyDescent="0.35">
      <c r="A38" s="137" t="str">
        <f>IF(ISBLANK('Your User Details'!$E92),"",'Your User Details'!$E92)</f>
        <v/>
      </c>
      <c r="B38" s="137" t="str">
        <f>IF(ISBLANK('Your User Details'!$E92),"","P@ssw0rd")</f>
        <v/>
      </c>
      <c r="C38" s="137" t="str">
        <f>IF(ISBLANK('Your User Details'!$E92),"",'Your User Details'!$E92)</f>
        <v/>
      </c>
      <c r="D38" s="137" t="str">
        <f>IF(ISBLANK('Your User Details'!$C92),"",'Your User Details'!$C92)</f>
        <v/>
      </c>
      <c r="E38" s="137" t="str">
        <f>IF(ISBLANK('Your User Details'!$D92),"",'Your User Details'!$D92)</f>
        <v/>
      </c>
      <c r="F38" s="137"/>
      <c r="G38" s="137"/>
      <c r="H38" s="137"/>
      <c r="I38" s="137"/>
      <c r="J38" s="137"/>
      <c r="K38" s="137"/>
      <c r="L38" s="137"/>
      <c r="M38" s="137" t="str">
        <f>IF(ISBLANK('Your User Details'!$E92),"","Y")</f>
        <v/>
      </c>
      <c r="N38" s="137" t="str">
        <f>IF(ISBLANK('Your User Details'!$E92),"","Broker")</f>
        <v/>
      </c>
      <c r="O38" s="137" t="str">
        <f>IF(ISBLANK('Your User Details'!$E92),"",'Your Company Details'!$D$8)</f>
        <v/>
      </c>
      <c r="P38" s="137" t="str">
        <f>IF(ISBLANK('Your User Details'!$E92),"","N/A")</f>
        <v/>
      </c>
    </row>
    <row r="39" spans="1:16" x14ac:dyDescent="0.35">
      <c r="A39" s="137" t="str">
        <f>IF(ISBLANK('Your User Details'!$E93),"",'Your User Details'!$E93)</f>
        <v/>
      </c>
      <c r="B39" s="137" t="str">
        <f>IF(ISBLANK('Your User Details'!$E93),"","P@ssw0rd")</f>
        <v/>
      </c>
      <c r="C39" s="137" t="str">
        <f>IF(ISBLANK('Your User Details'!$E93),"",'Your User Details'!$E93)</f>
        <v/>
      </c>
      <c r="D39" s="137" t="str">
        <f>IF(ISBLANK('Your User Details'!$C93),"",'Your User Details'!$C93)</f>
        <v/>
      </c>
      <c r="E39" s="137" t="str">
        <f>IF(ISBLANK('Your User Details'!$D93),"",'Your User Details'!$D93)</f>
        <v/>
      </c>
      <c r="F39" s="137"/>
      <c r="G39" s="137"/>
      <c r="H39" s="137"/>
      <c r="I39" s="137"/>
      <c r="J39" s="137"/>
      <c r="K39" s="137"/>
      <c r="L39" s="137"/>
      <c r="M39" s="137" t="str">
        <f>IF(ISBLANK('Your User Details'!$E93),"","Y")</f>
        <v/>
      </c>
      <c r="N39" s="137" t="str">
        <f>IF(ISBLANK('Your User Details'!$E93),"","Broker")</f>
        <v/>
      </c>
      <c r="O39" s="137" t="str">
        <f>IF(ISBLANK('Your User Details'!$E93),"",'Your Company Details'!$D$8)</f>
        <v/>
      </c>
      <c r="P39" s="137" t="str">
        <f>IF(ISBLANK('Your User Details'!$E93),"","N/A")</f>
        <v/>
      </c>
    </row>
    <row r="40" spans="1:16" x14ac:dyDescent="0.35">
      <c r="A40" s="137" t="str">
        <f>IF(ISBLANK('Your User Details'!$E94),"",'Your User Details'!$E94)</f>
        <v/>
      </c>
      <c r="B40" s="137" t="str">
        <f>IF(ISBLANK('Your User Details'!$E94),"","P@ssw0rd")</f>
        <v/>
      </c>
      <c r="C40" s="137" t="str">
        <f>IF(ISBLANK('Your User Details'!$E94),"",'Your User Details'!$E94)</f>
        <v/>
      </c>
      <c r="D40" s="137" t="str">
        <f>IF(ISBLANK('Your User Details'!$C94),"",'Your User Details'!$C94)</f>
        <v/>
      </c>
      <c r="E40" s="137" t="str">
        <f>IF(ISBLANK('Your User Details'!$D94),"",'Your User Details'!$D94)</f>
        <v/>
      </c>
      <c r="F40" s="137"/>
      <c r="G40" s="137"/>
      <c r="H40" s="137"/>
      <c r="I40" s="137"/>
      <c r="J40" s="137"/>
      <c r="K40" s="137"/>
      <c r="L40" s="137"/>
      <c r="M40" s="137" t="str">
        <f>IF(ISBLANK('Your User Details'!$E94),"","Y")</f>
        <v/>
      </c>
      <c r="N40" s="137" t="str">
        <f>IF(ISBLANK('Your User Details'!$E94),"","Broker")</f>
        <v/>
      </c>
      <c r="O40" s="137" t="str">
        <f>IF(ISBLANK('Your User Details'!$E94),"",'Your Company Details'!$D$8)</f>
        <v/>
      </c>
      <c r="P40" s="137" t="str">
        <f>IF(ISBLANK('Your User Details'!$E94),"","N/A")</f>
        <v/>
      </c>
    </row>
    <row r="41" spans="1:16" x14ac:dyDescent="0.35">
      <c r="A41" s="137" t="str">
        <f>IF(ISBLANK('Your User Details'!$E95),"",'Your User Details'!$E95)</f>
        <v/>
      </c>
      <c r="B41" s="137" t="str">
        <f>IF(ISBLANK('Your User Details'!$E95),"","P@ssw0rd")</f>
        <v/>
      </c>
      <c r="C41" s="137" t="str">
        <f>IF(ISBLANK('Your User Details'!$E95),"",'Your User Details'!$E95)</f>
        <v/>
      </c>
      <c r="D41" s="137" t="str">
        <f>IF(ISBLANK('Your User Details'!$C95),"",'Your User Details'!$C95)</f>
        <v/>
      </c>
      <c r="E41" s="137" t="str">
        <f>IF(ISBLANK('Your User Details'!$D95),"",'Your User Details'!$D95)</f>
        <v/>
      </c>
      <c r="F41" s="137"/>
      <c r="G41" s="137"/>
      <c r="H41" s="137"/>
      <c r="I41" s="137"/>
      <c r="J41" s="137"/>
      <c r="K41" s="137"/>
      <c r="L41" s="137"/>
      <c r="M41" s="137" t="str">
        <f>IF(ISBLANK('Your User Details'!$E95),"","Y")</f>
        <v/>
      </c>
      <c r="N41" s="137" t="str">
        <f>IF(ISBLANK('Your User Details'!$E95),"","Broker")</f>
        <v/>
      </c>
      <c r="O41" s="137" t="str">
        <f>IF(ISBLANK('Your User Details'!$E95),"",'Your Company Details'!$D$8)</f>
        <v/>
      </c>
      <c r="P41" s="137" t="str">
        <f>IF(ISBLANK('Your User Details'!$E95),"","N/A")</f>
        <v/>
      </c>
    </row>
    <row r="42" spans="1:16" x14ac:dyDescent="0.35">
      <c r="A42" s="137" t="str">
        <f>IF(ISBLANK('Your User Details'!$E96),"",'Your User Details'!$E96)</f>
        <v/>
      </c>
      <c r="B42" s="137" t="str">
        <f>IF(ISBLANK('Your User Details'!$E96),"","P@ssw0rd")</f>
        <v/>
      </c>
      <c r="C42" s="137" t="str">
        <f>IF(ISBLANK('Your User Details'!$E96),"",'Your User Details'!$E96)</f>
        <v/>
      </c>
      <c r="D42" s="137" t="str">
        <f>IF(ISBLANK('Your User Details'!$C96),"",'Your User Details'!$C96)</f>
        <v/>
      </c>
      <c r="E42" s="137" t="str">
        <f>IF(ISBLANK('Your User Details'!$D96),"",'Your User Details'!$D96)</f>
        <v/>
      </c>
      <c r="F42" s="137"/>
      <c r="G42" s="137"/>
      <c r="H42" s="137"/>
      <c r="I42" s="137"/>
      <c r="J42" s="137"/>
      <c r="K42" s="137"/>
      <c r="L42" s="137"/>
      <c r="M42" s="137" t="str">
        <f>IF(ISBLANK('Your User Details'!$E96),"","Y")</f>
        <v/>
      </c>
      <c r="N42" s="137" t="str">
        <f>IF(ISBLANK('Your User Details'!$E96),"","Broker")</f>
        <v/>
      </c>
      <c r="O42" s="137" t="str">
        <f>IF(ISBLANK('Your User Details'!$E96),"",'Your Company Details'!$D$8)</f>
        <v/>
      </c>
      <c r="P42" s="137" t="str">
        <f>IF(ISBLANK('Your User Details'!$E96),"","N/A")</f>
        <v/>
      </c>
    </row>
    <row r="43" spans="1:16" x14ac:dyDescent="0.35">
      <c r="A43" s="137" t="str">
        <f>IF(ISBLANK('Your User Details'!$E97),"",'Your User Details'!$E97)</f>
        <v/>
      </c>
      <c r="B43" s="137" t="str">
        <f>IF(ISBLANK('Your User Details'!$E97),"","P@ssw0rd")</f>
        <v/>
      </c>
      <c r="C43" s="137" t="str">
        <f>IF(ISBLANK('Your User Details'!$E97),"",'Your User Details'!$E97)</f>
        <v/>
      </c>
      <c r="D43" s="137" t="str">
        <f>IF(ISBLANK('Your User Details'!$C97),"",'Your User Details'!$C97)</f>
        <v/>
      </c>
      <c r="E43" s="137" t="str">
        <f>IF(ISBLANK('Your User Details'!$D97),"",'Your User Details'!$D97)</f>
        <v/>
      </c>
      <c r="F43" s="137"/>
      <c r="G43" s="137"/>
      <c r="H43" s="137"/>
      <c r="I43" s="137"/>
      <c r="J43" s="137"/>
      <c r="K43" s="137"/>
      <c r="L43" s="137"/>
      <c r="M43" s="137" t="str">
        <f>IF(ISBLANK('Your User Details'!$E97),"","Y")</f>
        <v/>
      </c>
      <c r="N43" s="137" t="str">
        <f>IF(ISBLANK('Your User Details'!$E97),"","Broker")</f>
        <v/>
      </c>
      <c r="O43" s="137" t="str">
        <f>IF(ISBLANK('Your User Details'!$E97),"",'Your Company Details'!$D$8)</f>
        <v/>
      </c>
      <c r="P43" s="137" t="str">
        <f>IF(ISBLANK('Your User Details'!$E97),"","N/A")</f>
        <v/>
      </c>
    </row>
    <row r="44" spans="1:16" x14ac:dyDescent="0.35">
      <c r="A44" s="137" t="str">
        <f>IF(ISBLANK('Your User Details'!$E98),"",'Your User Details'!$E98)</f>
        <v/>
      </c>
      <c r="B44" s="137" t="str">
        <f>IF(ISBLANK('Your User Details'!$E98),"","P@ssw0rd")</f>
        <v/>
      </c>
      <c r="C44" s="137" t="str">
        <f>IF(ISBLANK('Your User Details'!$E98),"",'Your User Details'!$E98)</f>
        <v/>
      </c>
      <c r="D44" s="137" t="str">
        <f>IF(ISBLANK('Your User Details'!$C98),"",'Your User Details'!$C98)</f>
        <v/>
      </c>
      <c r="E44" s="137" t="str">
        <f>IF(ISBLANK('Your User Details'!$D98),"",'Your User Details'!$D98)</f>
        <v/>
      </c>
      <c r="F44" s="137"/>
      <c r="G44" s="137"/>
      <c r="H44" s="137"/>
      <c r="I44" s="137"/>
      <c r="J44" s="137"/>
      <c r="K44" s="137"/>
      <c r="L44" s="137"/>
      <c r="M44" s="137" t="str">
        <f>IF(ISBLANK('Your User Details'!$E98),"","Y")</f>
        <v/>
      </c>
      <c r="N44" s="137" t="str">
        <f>IF(ISBLANK('Your User Details'!$E98),"","Broker")</f>
        <v/>
      </c>
      <c r="O44" s="137" t="str">
        <f>IF(ISBLANK('Your User Details'!$E98),"",'Your Company Details'!$D$8)</f>
        <v/>
      </c>
      <c r="P44" s="137" t="str">
        <f>IF(ISBLANK('Your User Details'!$E98),"","N/A")</f>
        <v/>
      </c>
    </row>
    <row r="45" spans="1:16" x14ac:dyDescent="0.35">
      <c r="A45" s="137" t="str">
        <f>IF(ISBLANK('Your User Details'!$E99),"",'Your User Details'!$E99)</f>
        <v/>
      </c>
      <c r="B45" s="137" t="str">
        <f>IF(ISBLANK('Your User Details'!$E99),"","P@ssw0rd")</f>
        <v/>
      </c>
      <c r="C45" s="137" t="str">
        <f>IF(ISBLANK('Your User Details'!$E99),"",'Your User Details'!$E99)</f>
        <v/>
      </c>
      <c r="D45" s="137" t="str">
        <f>IF(ISBLANK('Your User Details'!$C99),"",'Your User Details'!$C99)</f>
        <v/>
      </c>
      <c r="E45" s="137" t="str">
        <f>IF(ISBLANK('Your User Details'!$D99),"",'Your User Details'!$D99)</f>
        <v/>
      </c>
      <c r="F45" s="137"/>
      <c r="G45" s="137"/>
      <c r="H45" s="137"/>
      <c r="I45" s="137"/>
      <c r="J45" s="137"/>
      <c r="K45" s="137"/>
      <c r="L45" s="137"/>
      <c r="M45" s="137" t="str">
        <f>IF(ISBLANK('Your User Details'!$E99),"","Y")</f>
        <v/>
      </c>
      <c r="N45" s="137" t="str">
        <f>IF(ISBLANK('Your User Details'!$E99),"","Broker")</f>
        <v/>
      </c>
      <c r="O45" s="137" t="str">
        <f>IF(ISBLANK('Your User Details'!$E99),"",'Your Company Details'!$D$8)</f>
        <v/>
      </c>
      <c r="P45" s="137" t="str">
        <f>IF(ISBLANK('Your User Details'!$E99),"","N/A")</f>
        <v/>
      </c>
    </row>
    <row r="46" spans="1:16" x14ac:dyDescent="0.35">
      <c r="A46" s="137" t="str">
        <f>IF(ISBLANK('Your User Details'!$E100),"",'Your User Details'!$E100)</f>
        <v/>
      </c>
      <c r="B46" s="137" t="str">
        <f>IF(ISBLANK('Your User Details'!$E100),"","P@ssw0rd")</f>
        <v/>
      </c>
      <c r="C46" s="137" t="str">
        <f>IF(ISBLANK('Your User Details'!$E100),"",'Your User Details'!$E100)</f>
        <v/>
      </c>
      <c r="D46" s="137" t="str">
        <f>IF(ISBLANK('Your User Details'!$C100),"",'Your User Details'!$C100)</f>
        <v/>
      </c>
      <c r="E46" s="137" t="str">
        <f>IF(ISBLANK('Your User Details'!$D100),"",'Your User Details'!$D100)</f>
        <v/>
      </c>
      <c r="F46" s="137"/>
      <c r="G46" s="137"/>
      <c r="H46" s="137"/>
      <c r="I46" s="137"/>
      <c r="J46" s="137"/>
      <c r="K46" s="137"/>
      <c r="L46" s="137"/>
      <c r="M46" s="137" t="str">
        <f>IF(ISBLANK('Your User Details'!$E100),"","Y")</f>
        <v/>
      </c>
      <c r="N46" s="137" t="str">
        <f>IF(ISBLANK('Your User Details'!$E100),"","Broker")</f>
        <v/>
      </c>
      <c r="O46" s="137" t="str">
        <f>IF(ISBLANK('Your User Details'!$E100),"",'Your Company Details'!$D$8)</f>
        <v/>
      </c>
      <c r="P46" s="137" t="str">
        <f>IF(ISBLANK('Your User Details'!$E100),"","N/A")</f>
        <v/>
      </c>
    </row>
    <row r="47" spans="1:16" x14ac:dyDescent="0.35">
      <c r="A47" s="137" t="str">
        <f>IF(ISBLANK('Your User Details'!$E101),"",'Your User Details'!$E101)</f>
        <v/>
      </c>
      <c r="B47" s="137" t="str">
        <f>IF(ISBLANK('Your User Details'!$E101),"","P@ssw0rd")</f>
        <v/>
      </c>
      <c r="C47" s="137" t="str">
        <f>IF(ISBLANK('Your User Details'!$E101),"",'Your User Details'!$E101)</f>
        <v/>
      </c>
      <c r="D47" s="137" t="str">
        <f>IF(ISBLANK('Your User Details'!$C101),"",'Your User Details'!$C101)</f>
        <v/>
      </c>
      <c r="E47" s="137" t="str">
        <f>IF(ISBLANK('Your User Details'!$D101),"",'Your User Details'!$D101)</f>
        <v/>
      </c>
      <c r="F47" s="137"/>
      <c r="G47" s="137"/>
      <c r="H47" s="137"/>
      <c r="I47" s="137"/>
      <c r="J47" s="137"/>
      <c r="K47" s="137"/>
      <c r="L47" s="137"/>
      <c r="M47" s="137" t="str">
        <f>IF(ISBLANK('Your User Details'!$E101),"","Y")</f>
        <v/>
      </c>
      <c r="N47" s="137" t="str">
        <f>IF(ISBLANK('Your User Details'!$E101),"","Broker")</f>
        <v/>
      </c>
      <c r="O47" s="137" t="str">
        <f>IF(ISBLANK('Your User Details'!$E101),"",'Your Company Details'!$D$8)</f>
        <v/>
      </c>
      <c r="P47" s="137" t="str">
        <f>IF(ISBLANK('Your User Details'!$E101),"","N/A")</f>
        <v/>
      </c>
    </row>
    <row r="48" spans="1:16" x14ac:dyDescent="0.35">
      <c r="A48" s="137" t="str">
        <f>IF(ISBLANK('Your User Details'!$E102),"",'Your User Details'!$E102)</f>
        <v/>
      </c>
      <c r="B48" s="137" t="str">
        <f>IF(ISBLANK('Your User Details'!$E102),"","P@ssw0rd")</f>
        <v/>
      </c>
      <c r="C48" s="137" t="str">
        <f>IF(ISBLANK('Your User Details'!$E102),"",'Your User Details'!$E102)</f>
        <v/>
      </c>
      <c r="D48" s="137" t="str">
        <f>IF(ISBLANK('Your User Details'!$C102),"",'Your User Details'!$C102)</f>
        <v/>
      </c>
      <c r="E48" s="137" t="str">
        <f>IF(ISBLANK('Your User Details'!$D102),"",'Your User Details'!$D102)</f>
        <v/>
      </c>
      <c r="F48" s="137"/>
      <c r="G48" s="137"/>
      <c r="H48" s="137"/>
      <c r="I48" s="137"/>
      <c r="J48" s="137"/>
      <c r="K48" s="137"/>
      <c r="L48" s="137"/>
      <c r="M48" s="137" t="str">
        <f>IF(ISBLANK('Your User Details'!$E102),"","Y")</f>
        <v/>
      </c>
      <c r="N48" s="137" t="str">
        <f>IF(ISBLANK('Your User Details'!$E102),"","Broker")</f>
        <v/>
      </c>
      <c r="O48" s="137" t="str">
        <f>IF(ISBLANK('Your User Details'!$E102),"",'Your Company Details'!$D$8)</f>
        <v/>
      </c>
      <c r="P48" s="137" t="str">
        <f>IF(ISBLANK('Your User Details'!$E102),"","N/A")</f>
        <v/>
      </c>
    </row>
    <row r="49" spans="1:16" x14ac:dyDescent="0.35">
      <c r="A49" s="137" t="str">
        <f>IF(ISBLANK('Your User Details'!$E103),"",'Your User Details'!$E103)</f>
        <v/>
      </c>
      <c r="B49" s="137" t="str">
        <f>IF(ISBLANK('Your User Details'!$E103),"","P@ssw0rd")</f>
        <v/>
      </c>
      <c r="C49" s="137" t="str">
        <f>IF(ISBLANK('Your User Details'!$E103),"",'Your User Details'!$E103)</f>
        <v/>
      </c>
      <c r="D49" s="137" t="str">
        <f>IF(ISBLANK('Your User Details'!$C103),"",'Your User Details'!$C103)</f>
        <v/>
      </c>
      <c r="E49" s="137" t="str">
        <f>IF(ISBLANK('Your User Details'!$D103),"",'Your User Details'!$D103)</f>
        <v/>
      </c>
      <c r="F49" s="137"/>
      <c r="G49" s="137"/>
      <c r="H49" s="137"/>
      <c r="I49" s="137"/>
      <c r="J49" s="137"/>
      <c r="K49" s="137"/>
      <c r="L49" s="137"/>
      <c r="M49" s="137" t="str">
        <f>IF(ISBLANK('Your User Details'!$E103),"","Y")</f>
        <v/>
      </c>
      <c r="N49" s="137" t="str">
        <f>IF(ISBLANK('Your User Details'!$E103),"","Broker")</f>
        <v/>
      </c>
      <c r="O49" s="137" t="str">
        <f>IF(ISBLANK('Your User Details'!$E103),"",'Your Company Details'!$D$8)</f>
        <v/>
      </c>
      <c r="P49" s="137" t="str">
        <f>IF(ISBLANK('Your User Details'!$E103),"","N/A")</f>
        <v/>
      </c>
    </row>
    <row r="50" spans="1:16" x14ac:dyDescent="0.35">
      <c r="A50" s="137" t="str">
        <f>IF(ISBLANK('Your User Details'!$E104),"",'Your User Details'!$E104)</f>
        <v/>
      </c>
      <c r="B50" s="137" t="str">
        <f>IF(ISBLANK('Your User Details'!$E104),"","P@ssw0rd")</f>
        <v/>
      </c>
      <c r="C50" s="137" t="str">
        <f>IF(ISBLANK('Your User Details'!$E104),"",'Your User Details'!$E104)</f>
        <v/>
      </c>
      <c r="D50" s="137" t="str">
        <f>IF(ISBLANK('Your User Details'!$C104),"",'Your User Details'!$C104)</f>
        <v/>
      </c>
      <c r="E50" s="137" t="str">
        <f>IF(ISBLANK('Your User Details'!$D104),"",'Your User Details'!$D104)</f>
        <v/>
      </c>
      <c r="F50" s="137"/>
      <c r="G50" s="137"/>
      <c r="H50" s="137"/>
      <c r="I50" s="137"/>
      <c r="J50" s="137"/>
      <c r="K50" s="137"/>
      <c r="L50" s="137"/>
      <c r="M50" s="137" t="str">
        <f>IF(ISBLANK('Your User Details'!$E104),"","Y")</f>
        <v/>
      </c>
      <c r="N50" s="137" t="str">
        <f>IF(ISBLANK('Your User Details'!$E104),"","Broker")</f>
        <v/>
      </c>
      <c r="O50" s="137" t="str">
        <f>IF(ISBLANK('Your User Details'!$E104),"",'Your Company Details'!$D$8)</f>
        <v/>
      </c>
      <c r="P50" s="137" t="str">
        <f>IF(ISBLANK('Your User Details'!$E104),"","N/A")</f>
        <v/>
      </c>
    </row>
    <row r="51" spans="1:16" x14ac:dyDescent="0.35">
      <c r="A51" s="137" t="str">
        <f>IF(ISBLANK('Your User Details'!$E105),"",'Your User Details'!$E105)</f>
        <v/>
      </c>
      <c r="B51" s="137" t="str">
        <f>IF(ISBLANK('Your User Details'!$E105),"","P@ssw0rd")</f>
        <v/>
      </c>
      <c r="C51" s="137" t="str">
        <f>IF(ISBLANK('Your User Details'!$E105),"",'Your User Details'!$E105)</f>
        <v/>
      </c>
      <c r="D51" s="137" t="str">
        <f>IF(ISBLANK('Your User Details'!$C105),"",'Your User Details'!$C105)</f>
        <v/>
      </c>
      <c r="E51" s="137" t="str">
        <f>IF(ISBLANK('Your User Details'!$D105),"",'Your User Details'!$D105)</f>
        <v/>
      </c>
      <c r="F51" s="137"/>
      <c r="G51" s="137"/>
      <c r="H51" s="137"/>
      <c r="I51" s="137"/>
      <c r="J51" s="137"/>
      <c r="K51" s="137"/>
      <c r="L51" s="137"/>
      <c r="M51" s="137" t="str">
        <f>IF(ISBLANK('Your User Details'!$E105),"","Y")</f>
        <v/>
      </c>
      <c r="N51" s="137" t="str">
        <f>IF(ISBLANK('Your User Details'!$E105),"","Broker")</f>
        <v/>
      </c>
      <c r="O51" s="137" t="str">
        <f>IF(ISBLANK('Your User Details'!$E105),"",'Your Company Details'!$D$8)</f>
        <v/>
      </c>
      <c r="P51" s="137" t="str">
        <f>IF(ISBLANK('Your User Details'!$E105),"","N/A")</f>
        <v/>
      </c>
    </row>
    <row r="52" spans="1:16" x14ac:dyDescent="0.35">
      <c r="B52" s="148" t="str">
        <f>IF(ISBLANK('Your User Details'!$C106),"","P@ssw0rd")</f>
        <v/>
      </c>
      <c r="C52" s="148" t="str">
        <f>IF(ISBLANK('Your User Details'!$C106),"",'Your User Details'!$C106)</f>
        <v/>
      </c>
    </row>
    <row r="53" spans="1:16" x14ac:dyDescent="0.35">
      <c r="B53" s="148" t="str">
        <f>IF(ISBLANK('Your User Details'!$C107),"","P@ssw0rd")</f>
        <v/>
      </c>
      <c r="C53" s="148" t="str">
        <f>IF(ISBLANK('Your User Details'!$C107),"",'Your User Details'!$C107)</f>
        <v/>
      </c>
    </row>
    <row r="54" spans="1:16" x14ac:dyDescent="0.35">
      <c r="B54" s="148" t="str">
        <f>IF(ISBLANK('Your User Details'!$C108),"","P@ssw0rd")</f>
        <v/>
      </c>
      <c r="C54" s="148" t="str">
        <f>IF(ISBLANK('Your User Details'!$C108),"",'Your User Details'!$C108)</f>
        <v/>
      </c>
    </row>
    <row r="55" spans="1:16" x14ac:dyDescent="0.35">
      <c r="B55" s="148" t="str">
        <f>IF(ISBLANK('Your User Details'!$C109),"","P@ssw0rd")</f>
        <v/>
      </c>
      <c r="C55" s="148" t="str">
        <f>IF(ISBLANK('Your User Details'!$C109),"",'Your User Details'!$C109)</f>
        <v/>
      </c>
    </row>
    <row r="56" spans="1:16" x14ac:dyDescent="0.35">
      <c r="B56" s="148" t="str">
        <f>IF(ISBLANK('Your User Details'!$C110),"","P@ssw0rd")</f>
        <v/>
      </c>
      <c r="C56" s="148" t="str">
        <f>IF(ISBLANK('Your User Details'!$C110),"",'Your User Details'!$C110)</f>
        <v/>
      </c>
    </row>
    <row r="57" spans="1:16" x14ac:dyDescent="0.35">
      <c r="B57" s="148" t="str">
        <f>IF(ISBLANK('Your User Details'!$C111),"","P@ssw0rd")</f>
        <v/>
      </c>
      <c r="C57" s="148" t="str">
        <f>IF(ISBLANK('Your User Details'!$C111),"",'Your User Details'!$C111)</f>
        <v/>
      </c>
    </row>
    <row r="58" spans="1:16" x14ac:dyDescent="0.35">
      <c r="B58" s="148" t="str">
        <f>IF(ISBLANK('Your User Details'!$C112),"","P@ssw0rd")</f>
        <v/>
      </c>
      <c r="C58" s="148" t="str">
        <f>IF(ISBLANK('Your User Details'!$C112),"",'Your User Details'!$C112)</f>
        <v/>
      </c>
    </row>
    <row r="59" spans="1:16" x14ac:dyDescent="0.35">
      <c r="B59" s="148" t="str">
        <f>IF(ISBLANK('Your User Details'!$C113),"","P@ssw0rd")</f>
        <v/>
      </c>
      <c r="C59" s="148" t="str">
        <f>IF(ISBLANK('Your User Details'!$C113),"",'Your User Details'!$C113)</f>
        <v/>
      </c>
    </row>
    <row r="60" spans="1:16" x14ac:dyDescent="0.35">
      <c r="B60" s="148" t="str">
        <f>IF(ISBLANK('Your User Details'!$C114),"","P@ssw0rd")</f>
        <v/>
      </c>
      <c r="C60" s="148" t="str">
        <f>IF(ISBLANK('Your User Details'!$C114),"",'Your User Details'!$C114)</f>
        <v/>
      </c>
    </row>
    <row r="61" spans="1:16" x14ac:dyDescent="0.35">
      <c r="B61" s="148" t="str">
        <f>IF(ISBLANK('Your User Details'!$C115),"","P@ssw0rd")</f>
        <v/>
      </c>
      <c r="C61" s="148" t="str">
        <f>IF(ISBLANK('Your User Details'!$C115),"",'Your User Details'!$C115)</f>
        <v/>
      </c>
    </row>
    <row r="62" spans="1:16" x14ac:dyDescent="0.35">
      <c r="B62" s="148" t="str">
        <f>IF(ISBLANK('Your User Details'!$C116),"","P@ssw0rd")</f>
        <v/>
      </c>
      <c r="C62" s="148" t="str">
        <f>IF(ISBLANK('Your User Details'!$C116),"",'Your User Details'!$C116)</f>
        <v/>
      </c>
    </row>
    <row r="63" spans="1:16" x14ac:dyDescent="0.35">
      <c r="B63" s="148" t="str">
        <f>IF(ISBLANK('Your User Details'!$C117),"","P@ssw0rd")</f>
        <v/>
      </c>
      <c r="C63" s="148" t="str">
        <f>IF(ISBLANK('Your User Details'!$C117),"",'Your User Details'!$C117)</f>
        <v/>
      </c>
    </row>
    <row r="64" spans="1:16" x14ac:dyDescent="0.35">
      <c r="B64" s="148" t="str">
        <f>IF(ISBLANK('Your User Details'!$C118),"","P@ssw0rd")</f>
        <v/>
      </c>
      <c r="C64" s="148" t="str">
        <f>IF(ISBLANK('Your User Details'!$C118),"",'Your User Details'!$C118)</f>
        <v/>
      </c>
    </row>
    <row r="65" spans="2:3" x14ac:dyDescent="0.35">
      <c r="B65" s="148" t="str">
        <f>IF(ISBLANK('Your User Details'!$C119),"","P@ssw0rd")</f>
        <v/>
      </c>
      <c r="C65" s="148" t="str">
        <f>IF(ISBLANK('Your User Details'!$C119),"",'Your User Details'!$C119)</f>
        <v/>
      </c>
    </row>
    <row r="66" spans="2:3" x14ac:dyDescent="0.35">
      <c r="B66" s="148" t="str">
        <f>IF(ISBLANK('Your User Details'!$C120),"","P@ssw0rd")</f>
        <v/>
      </c>
      <c r="C66" s="148" t="str">
        <f>IF(ISBLANK('Your User Details'!$C120),"",'Your User Details'!$C120)</f>
        <v/>
      </c>
    </row>
    <row r="67" spans="2:3" x14ac:dyDescent="0.35">
      <c r="B67" s="148" t="str">
        <f>IF(ISBLANK('Your User Details'!$C121),"","P@ssw0rd")</f>
        <v/>
      </c>
      <c r="C67" s="148" t="str">
        <f>IF(ISBLANK('Your User Details'!$C121),"",'Your User Details'!$C121)</f>
        <v/>
      </c>
    </row>
    <row r="68" spans="2:3" x14ac:dyDescent="0.35">
      <c r="B68" s="148" t="str">
        <f>IF(ISBLANK('Your User Details'!$C122),"","P@ssw0rd")</f>
        <v/>
      </c>
      <c r="C68" s="148" t="str">
        <f>IF(ISBLANK('Your User Details'!$C122),"",'Your User Details'!$C122)</f>
        <v/>
      </c>
    </row>
    <row r="69" spans="2:3" x14ac:dyDescent="0.35">
      <c r="B69" s="148" t="str">
        <f>IF(ISBLANK('Your User Details'!$C123),"","P@ssw0rd")</f>
        <v/>
      </c>
      <c r="C69" s="148" t="str">
        <f>IF(ISBLANK('Your User Details'!$C123),"",'Your User Details'!$C123)</f>
        <v/>
      </c>
    </row>
    <row r="70" spans="2:3" x14ac:dyDescent="0.35">
      <c r="B70" s="148" t="str">
        <f>IF(ISBLANK('Your User Details'!$C124),"","P@ssw0rd")</f>
        <v/>
      </c>
      <c r="C70" s="148" t="str">
        <f>IF(ISBLANK('Your User Details'!$C124),"",'Your User Details'!$C124)</f>
        <v/>
      </c>
    </row>
    <row r="71" spans="2:3" x14ac:dyDescent="0.35">
      <c r="B71" s="148" t="str">
        <f>IF(ISBLANK('Your User Details'!$C125),"","P@ssw0rd")</f>
        <v/>
      </c>
      <c r="C71" s="148" t="str">
        <f>IF(ISBLANK('Your User Details'!$C125),"",'Your User Details'!$C125)</f>
        <v/>
      </c>
    </row>
    <row r="72" spans="2:3" x14ac:dyDescent="0.35">
      <c r="B72" s="148" t="str">
        <f>IF(ISBLANK('Your User Details'!$C126),"","P@ssw0rd")</f>
        <v/>
      </c>
      <c r="C72" s="148" t="str">
        <f>IF(ISBLANK('Your User Details'!$C126),"",'Your User Details'!$C126)</f>
        <v/>
      </c>
    </row>
    <row r="73" spans="2:3" x14ac:dyDescent="0.35">
      <c r="B73" s="148" t="str">
        <f>IF(ISBLANK('Your User Details'!$C127),"","P@ssw0rd")</f>
        <v/>
      </c>
      <c r="C73" s="148" t="str">
        <f>IF(ISBLANK('Your User Details'!$C127),"",'Your User Details'!$C127)</f>
        <v/>
      </c>
    </row>
    <row r="74" spans="2:3" x14ac:dyDescent="0.35">
      <c r="B74" s="148" t="str">
        <f>IF(ISBLANK('Your User Details'!$C128),"","P@ssw0rd")</f>
        <v/>
      </c>
      <c r="C74" s="148" t="str">
        <f>IF(ISBLANK('Your User Details'!$C128),"",'Your User Details'!$C128)</f>
        <v/>
      </c>
    </row>
    <row r="75" spans="2:3" x14ac:dyDescent="0.35">
      <c r="B75" s="148" t="str">
        <f>IF(ISBLANK('Your User Details'!$C129),"","P@ssw0rd")</f>
        <v/>
      </c>
      <c r="C75" s="148" t="str">
        <f>IF(ISBLANK('Your User Details'!$C129),"",'Your User Details'!$C129)</f>
        <v/>
      </c>
    </row>
    <row r="76" spans="2:3" x14ac:dyDescent="0.35">
      <c r="B76" s="148" t="str">
        <f>IF(ISBLANK('Your User Details'!$C130),"","P@ssw0rd")</f>
        <v/>
      </c>
      <c r="C76" s="148" t="str">
        <f>IF(ISBLANK('Your User Details'!$C130),"",'Your User Details'!$C130)</f>
        <v/>
      </c>
    </row>
    <row r="77" spans="2:3" x14ac:dyDescent="0.35">
      <c r="B77" s="148" t="str">
        <f>IF(ISBLANK('Your User Details'!$C131),"","P@ssw0rd")</f>
        <v/>
      </c>
      <c r="C77" s="148" t="str">
        <f>IF(ISBLANK('Your User Details'!$C131),"",'Your User Details'!$C131)</f>
        <v/>
      </c>
    </row>
    <row r="78" spans="2:3" x14ac:dyDescent="0.35">
      <c r="B78" s="148" t="str">
        <f>IF(ISBLANK('Your User Details'!$C132),"","P@ssw0rd")</f>
        <v/>
      </c>
      <c r="C78" s="148" t="str">
        <f>IF(ISBLANK('Your User Details'!$C132),"",'Your User Details'!$C132)</f>
        <v/>
      </c>
    </row>
    <row r="79" spans="2:3" x14ac:dyDescent="0.35">
      <c r="B79" s="148" t="str">
        <f>IF(ISBLANK('Your User Details'!$C133),"","P@ssw0rd")</f>
        <v/>
      </c>
      <c r="C79" s="148" t="str">
        <f>IF(ISBLANK('Your User Details'!$C133),"",'Your User Details'!$C133)</f>
        <v/>
      </c>
    </row>
    <row r="80" spans="2:3" x14ac:dyDescent="0.35">
      <c r="B80" s="148" t="str">
        <f>IF(ISBLANK('Your User Details'!$C134),"","P@ssw0rd")</f>
        <v/>
      </c>
      <c r="C80" s="148" t="str">
        <f>IF(ISBLANK('Your User Details'!$C134),"",'Your User Details'!$C134)</f>
        <v/>
      </c>
    </row>
    <row r="81" spans="2:3" x14ac:dyDescent="0.35">
      <c r="B81" s="148" t="str">
        <f>IF(ISBLANK('Your User Details'!$C135),"","P@ssw0rd")</f>
        <v/>
      </c>
      <c r="C81" s="148" t="str">
        <f>IF(ISBLANK('Your User Details'!$C135),"",'Your User Details'!$C135)</f>
        <v/>
      </c>
    </row>
    <row r="82" spans="2:3" x14ac:dyDescent="0.35">
      <c r="B82" s="148" t="str">
        <f>IF(ISBLANK('Your User Details'!$C136),"","P@ssw0rd")</f>
        <v/>
      </c>
      <c r="C82" s="148" t="str">
        <f>IF(ISBLANK('Your User Details'!$C136),"",'Your User Details'!$C136)</f>
        <v/>
      </c>
    </row>
    <row r="83" spans="2:3" x14ac:dyDescent="0.35">
      <c r="B83" s="148" t="str">
        <f>IF(ISBLANK('Your User Details'!$C137),"","P@ssw0rd")</f>
        <v/>
      </c>
      <c r="C83" s="148" t="str">
        <f>IF(ISBLANK('Your User Details'!$C137),"",'Your User Details'!$C137)</f>
        <v/>
      </c>
    </row>
    <row r="84" spans="2:3" x14ac:dyDescent="0.35">
      <c r="B84" s="148" t="str">
        <f>IF(ISBLANK('Your User Details'!$C138),"","P@ssw0rd")</f>
        <v/>
      </c>
      <c r="C84" s="148" t="str">
        <f>IF(ISBLANK('Your User Details'!$C138),"",'Your User Details'!$C138)</f>
        <v/>
      </c>
    </row>
    <row r="85" spans="2:3" x14ac:dyDescent="0.35">
      <c r="B85" s="148" t="str">
        <f>IF(ISBLANK('Your User Details'!$C139),"","P@ssw0rd")</f>
        <v/>
      </c>
      <c r="C85" s="148" t="str">
        <f>IF(ISBLANK('Your User Details'!$C139),"",'Your User Details'!$C139)</f>
        <v/>
      </c>
    </row>
    <row r="86" spans="2:3" x14ac:dyDescent="0.35">
      <c r="B86" s="148" t="str">
        <f>IF(ISBLANK('Your User Details'!$C140),"","P@ssw0rd")</f>
        <v/>
      </c>
      <c r="C86" s="148" t="str">
        <f>IF(ISBLANK('Your User Details'!$C140),"",'Your User Details'!$C140)</f>
        <v/>
      </c>
    </row>
    <row r="87" spans="2:3" x14ac:dyDescent="0.35">
      <c r="B87" s="148" t="str">
        <f>IF(ISBLANK('Your User Details'!$C141),"","P@ssw0rd")</f>
        <v/>
      </c>
      <c r="C87" s="148" t="str">
        <f>IF(ISBLANK('Your User Details'!$C141),"",'Your User Details'!$C141)</f>
        <v/>
      </c>
    </row>
    <row r="88" spans="2:3" x14ac:dyDescent="0.35">
      <c r="B88" s="148" t="str">
        <f>IF(ISBLANK('Your User Details'!$C142),"","P@ssw0rd")</f>
        <v/>
      </c>
      <c r="C88" s="148" t="str">
        <f>IF(ISBLANK('Your User Details'!$C142),"",'Your User Details'!$C142)</f>
        <v/>
      </c>
    </row>
    <row r="89" spans="2:3" x14ac:dyDescent="0.35">
      <c r="B89" s="148" t="str">
        <f>IF(ISBLANK('Your User Details'!$C143),"","P@ssw0rd")</f>
        <v/>
      </c>
      <c r="C89" s="148" t="str">
        <f>IF(ISBLANK('Your User Details'!$C143),"",'Your User Details'!$C143)</f>
        <v/>
      </c>
    </row>
    <row r="90" spans="2:3" x14ac:dyDescent="0.35">
      <c r="B90" s="148" t="str">
        <f>IF(ISBLANK('Your User Details'!$C144),"","P@ssw0rd")</f>
        <v/>
      </c>
      <c r="C90" s="148" t="str">
        <f>IF(ISBLANK('Your User Details'!$C144),"",'Your User Details'!$C144)</f>
        <v/>
      </c>
    </row>
    <row r="91" spans="2:3" x14ac:dyDescent="0.35">
      <c r="B91" s="148" t="str">
        <f>IF(ISBLANK('Your User Details'!$C145),"","P@ssw0rd")</f>
        <v/>
      </c>
      <c r="C91" s="148" t="str">
        <f>IF(ISBLANK('Your User Details'!$C145),"",'Your User Details'!$C145)</f>
        <v/>
      </c>
    </row>
    <row r="92" spans="2:3" x14ac:dyDescent="0.35">
      <c r="B92" s="148" t="str">
        <f>IF(ISBLANK('Your User Details'!$C146),"","P@ssw0rd")</f>
        <v/>
      </c>
      <c r="C92" s="148" t="str">
        <f>IF(ISBLANK('Your User Details'!$C146),"",'Your User Details'!$C146)</f>
        <v/>
      </c>
    </row>
    <row r="93" spans="2:3" x14ac:dyDescent="0.35">
      <c r="B93" s="148" t="str">
        <f>IF(ISBLANK('Your User Details'!$C147),"","P@ssw0rd")</f>
        <v/>
      </c>
      <c r="C93" s="148" t="str">
        <f>IF(ISBLANK('Your User Details'!$C147),"",'Your User Details'!$C147)</f>
        <v/>
      </c>
    </row>
    <row r="94" spans="2:3" x14ac:dyDescent="0.35">
      <c r="B94" s="148" t="str">
        <f>IF(ISBLANK('Your User Details'!$C148),"","P@ssw0rd")</f>
        <v/>
      </c>
      <c r="C94" s="148" t="str">
        <f>IF(ISBLANK('Your User Details'!$C148),"",'Your User Details'!$C148)</f>
        <v/>
      </c>
    </row>
    <row r="95" spans="2:3" x14ac:dyDescent="0.35">
      <c r="B95" s="148" t="str">
        <f>IF(ISBLANK('Your User Details'!$C149),"","P@ssw0rd")</f>
        <v/>
      </c>
      <c r="C95" s="148" t="str">
        <f>IF(ISBLANK('Your User Details'!$C149),"",'Your User Details'!$C149)</f>
        <v/>
      </c>
    </row>
    <row r="96" spans="2:3" x14ac:dyDescent="0.35">
      <c r="B96" s="148" t="str">
        <f>IF(ISBLANK('Your User Details'!$C150),"","P@ssw0rd")</f>
        <v/>
      </c>
      <c r="C96" s="148" t="str">
        <f>IF(ISBLANK('Your User Details'!$C150),"",'Your User Details'!$C150)</f>
        <v/>
      </c>
    </row>
    <row r="97" spans="2:3" x14ac:dyDescent="0.35">
      <c r="B97" s="148" t="str">
        <f>IF(ISBLANK('Your User Details'!$C151),"","P@ssw0rd")</f>
        <v/>
      </c>
      <c r="C97" s="148" t="str">
        <f>IF(ISBLANK('Your User Details'!$C151),"",'Your User Details'!$C151)</f>
        <v/>
      </c>
    </row>
    <row r="98" spans="2:3" x14ac:dyDescent="0.35">
      <c r="B98" s="148" t="str">
        <f>IF(ISBLANK('Your User Details'!$C152),"","P@ssw0rd")</f>
        <v/>
      </c>
      <c r="C98" s="148" t="str">
        <f>IF(ISBLANK('Your User Details'!$C152),"",'Your User Details'!$C152)</f>
        <v/>
      </c>
    </row>
    <row r="99" spans="2:3" x14ac:dyDescent="0.35">
      <c r="B99" s="148" t="str">
        <f>IF(ISBLANK('Your User Details'!$C153),"","P@ssw0rd")</f>
        <v/>
      </c>
      <c r="C99" s="148" t="str">
        <f>IF(ISBLANK('Your User Details'!$C153),"",'Your User Details'!$C153)</f>
        <v/>
      </c>
    </row>
    <row r="100" spans="2:3" x14ac:dyDescent="0.35">
      <c r="B100" s="148" t="str">
        <f>IF(ISBLANK('Your User Details'!$C154),"","P@ssw0rd")</f>
        <v/>
      </c>
      <c r="C100" s="148" t="str">
        <f>IF(ISBLANK('Your User Details'!$C154),"",'Your User Details'!$C154)</f>
        <v/>
      </c>
    </row>
    <row r="101" spans="2:3" x14ac:dyDescent="0.35">
      <c r="B101" s="148" t="str">
        <f>IF(ISBLANK('Your User Details'!$C155),"","P@ssw0rd")</f>
        <v/>
      </c>
      <c r="C101" s="148" t="str">
        <f>IF(ISBLANK('Your User Details'!$C155),"",'Your User Details'!$C155)</f>
        <v/>
      </c>
    </row>
    <row r="102" spans="2:3" x14ac:dyDescent="0.35">
      <c r="B102" s="148" t="str">
        <f>IF(ISBLANK('Your User Details'!$C156),"","P@ssw0rd")</f>
        <v/>
      </c>
      <c r="C102" s="148" t="str">
        <f>IF(ISBLANK('Your User Details'!$C156),"",'Your User Details'!$C156)</f>
        <v/>
      </c>
    </row>
    <row r="103" spans="2:3" x14ac:dyDescent="0.35">
      <c r="B103" s="148" t="str">
        <f>IF(ISBLANK('Your User Details'!$C157),"","P@ssw0rd")</f>
        <v/>
      </c>
      <c r="C103" s="148" t="str">
        <f>IF(ISBLANK('Your User Details'!$C157),"",'Your User Details'!$C157)</f>
        <v/>
      </c>
    </row>
    <row r="104" spans="2:3" x14ac:dyDescent="0.35">
      <c r="B104" s="148" t="str">
        <f>IF(ISBLANK('Your User Details'!$C158),"","P@ssw0rd")</f>
        <v/>
      </c>
      <c r="C104" s="148" t="str">
        <f>IF(ISBLANK('Your User Details'!$C158),"",'Your User Details'!$C158)</f>
        <v/>
      </c>
    </row>
    <row r="105" spans="2:3" x14ac:dyDescent="0.35">
      <c r="B105" s="148" t="str">
        <f>IF(ISBLANK('Your User Details'!$C159),"","P@ssw0rd")</f>
        <v/>
      </c>
      <c r="C105" s="148" t="str">
        <f>IF(ISBLANK('Your User Details'!$C159),"",'Your User Details'!$C159)</f>
        <v/>
      </c>
    </row>
    <row r="106" spans="2:3" x14ac:dyDescent="0.35">
      <c r="B106" s="148" t="str">
        <f>IF(ISBLANK('Your User Details'!$C160),"","P@ssw0rd")</f>
        <v/>
      </c>
      <c r="C106" s="148" t="str">
        <f>IF(ISBLANK('Your User Details'!$C160),"",'Your User Details'!$C160)</f>
        <v/>
      </c>
    </row>
    <row r="107" spans="2:3" x14ac:dyDescent="0.35">
      <c r="B107" s="148" t="str">
        <f>IF(ISBLANK('Your User Details'!$C161),"","P@ssw0rd")</f>
        <v/>
      </c>
      <c r="C107" s="148" t="str">
        <f>IF(ISBLANK('Your User Details'!$C161),"",'Your User Details'!$C161)</f>
        <v/>
      </c>
    </row>
    <row r="108" spans="2:3" x14ac:dyDescent="0.35">
      <c r="B108" s="148" t="str">
        <f>IF(ISBLANK('Your User Details'!$C162),"","P@ssw0rd")</f>
        <v/>
      </c>
      <c r="C108" s="148" t="str">
        <f>IF(ISBLANK('Your User Details'!$C162),"",'Your User Details'!$C162)</f>
        <v/>
      </c>
    </row>
    <row r="109" spans="2:3" x14ac:dyDescent="0.35">
      <c r="B109" s="148" t="str">
        <f>IF(ISBLANK('Your User Details'!$C163),"","P@ssw0rd")</f>
        <v/>
      </c>
      <c r="C109" s="148" t="str">
        <f>IF(ISBLANK('Your User Details'!$C163),"",'Your User Details'!$C163)</f>
        <v/>
      </c>
    </row>
    <row r="110" spans="2:3" x14ac:dyDescent="0.35">
      <c r="B110" s="148" t="str">
        <f>IF(ISBLANK('Your User Details'!$C164),"","P@ssw0rd")</f>
        <v/>
      </c>
      <c r="C110" s="148" t="str">
        <f>IF(ISBLANK('Your User Details'!$C164),"",'Your User Details'!$C164)</f>
        <v/>
      </c>
    </row>
    <row r="111" spans="2:3" x14ac:dyDescent="0.35">
      <c r="B111" s="148" t="str">
        <f>IF(ISBLANK('Your User Details'!$C165),"","P@ssw0rd")</f>
        <v/>
      </c>
      <c r="C111" s="148" t="str">
        <f>IF(ISBLANK('Your User Details'!$C165),"",'Your User Details'!$C165)</f>
        <v/>
      </c>
    </row>
    <row r="112" spans="2:3" x14ac:dyDescent="0.35">
      <c r="B112" s="148" t="str">
        <f>IF(ISBLANK('Your User Details'!$C166),"","P@ssw0rd")</f>
        <v/>
      </c>
      <c r="C112" s="148" t="str">
        <f>IF(ISBLANK('Your User Details'!$C166),"",'Your User Details'!$C166)</f>
        <v/>
      </c>
    </row>
    <row r="113" spans="2:3" x14ac:dyDescent="0.35">
      <c r="B113" s="148" t="str">
        <f>IF(ISBLANK('Your User Details'!$C167),"","P@ssw0rd")</f>
        <v/>
      </c>
      <c r="C113" s="148" t="str">
        <f>IF(ISBLANK('Your User Details'!$C167),"",'Your User Details'!$C167)</f>
        <v/>
      </c>
    </row>
    <row r="114" spans="2:3" x14ac:dyDescent="0.35">
      <c r="B114" s="148" t="str">
        <f>IF(ISBLANK('Your User Details'!$C168),"","P@ssw0rd")</f>
        <v/>
      </c>
      <c r="C114" s="148" t="str">
        <f>IF(ISBLANK('Your User Details'!$C168),"",'Your User Details'!$C168)</f>
        <v/>
      </c>
    </row>
    <row r="115" spans="2:3" x14ac:dyDescent="0.35">
      <c r="B115" s="148" t="str">
        <f>IF(ISBLANK('Your User Details'!$C169),"","P@ssw0rd")</f>
        <v/>
      </c>
      <c r="C115" s="148" t="str">
        <f>IF(ISBLANK('Your User Details'!$C169),"",'Your User Details'!$C169)</f>
        <v/>
      </c>
    </row>
    <row r="116" spans="2:3" x14ac:dyDescent="0.35">
      <c r="B116" s="148" t="str">
        <f>IF(ISBLANK('Your User Details'!$C170),"","P@ssw0rd")</f>
        <v/>
      </c>
      <c r="C116" s="148" t="str">
        <f>IF(ISBLANK('Your User Details'!$C170),"",'Your User Details'!$C170)</f>
        <v/>
      </c>
    </row>
    <row r="117" spans="2:3" x14ac:dyDescent="0.35">
      <c r="B117" s="148" t="str">
        <f>IF(ISBLANK('Your User Details'!$C171),"","P@ssw0rd")</f>
        <v/>
      </c>
      <c r="C117" s="148" t="str">
        <f>IF(ISBLANK('Your User Details'!$C171),"",'Your User Details'!$C171)</f>
        <v/>
      </c>
    </row>
    <row r="118" spans="2:3" x14ac:dyDescent="0.35">
      <c r="B118" s="148" t="str">
        <f>IF(ISBLANK('Your User Details'!$C172),"","P@ssw0rd")</f>
        <v/>
      </c>
      <c r="C118" s="148" t="str">
        <f>IF(ISBLANK('Your User Details'!$C172),"",'Your User Details'!$C172)</f>
        <v/>
      </c>
    </row>
    <row r="119" spans="2:3" x14ac:dyDescent="0.35">
      <c r="B119" s="148" t="str">
        <f>IF(ISBLANK('Your User Details'!$C173),"","P@ssw0rd")</f>
        <v/>
      </c>
      <c r="C119" s="148" t="str">
        <f>IF(ISBLANK('Your User Details'!$C173),"",'Your User Details'!$C173)</f>
        <v/>
      </c>
    </row>
    <row r="120" spans="2:3" x14ac:dyDescent="0.35">
      <c r="B120" s="148" t="str">
        <f>IF(ISBLANK('Your User Details'!$C174),"","P@ssw0rd")</f>
        <v/>
      </c>
      <c r="C120" s="148" t="str">
        <f>IF(ISBLANK('Your User Details'!$C174),"",'Your User Details'!$C174)</f>
        <v/>
      </c>
    </row>
    <row r="121" spans="2:3" x14ac:dyDescent="0.35">
      <c r="B121" s="148" t="str">
        <f>IF(ISBLANK('Your User Details'!$C175),"","P@ssw0rd")</f>
        <v/>
      </c>
      <c r="C121" s="148" t="str">
        <f>IF(ISBLANK('Your User Details'!$C175),"",'Your User Details'!$C175)</f>
        <v/>
      </c>
    </row>
    <row r="122" spans="2:3" x14ac:dyDescent="0.35">
      <c r="B122" s="148" t="str">
        <f>IF(ISBLANK('Your User Details'!$C176),"","P@ssw0rd")</f>
        <v/>
      </c>
      <c r="C122" s="148" t="str">
        <f>IF(ISBLANK('Your User Details'!$C176),"",'Your User Details'!$C176)</f>
        <v/>
      </c>
    </row>
    <row r="123" spans="2:3" x14ac:dyDescent="0.35">
      <c r="B123" s="148" t="str">
        <f>IF(ISBLANK('Your User Details'!$C177),"","P@ssw0rd")</f>
        <v/>
      </c>
      <c r="C123" s="148" t="str">
        <f>IF(ISBLANK('Your User Details'!$C177),"",'Your User Details'!$C177)</f>
        <v/>
      </c>
    </row>
    <row r="124" spans="2:3" x14ac:dyDescent="0.35">
      <c r="B124" s="148" t="str">
        <f>IF(ISBLANK('Your User Details'!$C178),"","P@ssw0rd")</f>
        <v/>
      </c>
      <c r="C124" s="148" t="str">
        <f>IF(ISBLANK('Your User Details'!$C178),"",'Your User Details'!$C178)</f>
        <v/>
      </c>
    </row>
    <row r="125" spans="2:3" x14ac:dyDescent="0.35">
      <c r="B125" s="148" t="str">
        <f>IF(ISBLANK('Your User Details'!$C179),"","P@ssw0rd")</f>
        <v/>
      </c>
      <c r="C125" s="148" t="str">
        <f>IF(ISBLANK('Your User Details'!$C179),"",'Your User Details'!$C179)</f>
        <v/>
      </c>
    </row>
    <row r="126" spans="2:3" x14ac:dyDescent="0.35">
      <c r="B126" s="148" t="str">
        <f>IF(ISBLANK('Your User Details'!$C180),"","P@ssw0rd")</f>
        <v/>
      </c>
      <c r="C126" s="148" t="str">
        <f>IF(ISBLANK('Your User Details'!$C180),"",'Your User Details'!$C180)</f>
        <v/>
      </c>
    </row>
    <row r="127" spans="2:3" x14ac:dyDescent="0.35">
      <c r="B127" s="148" t="str">
        <f>IF(ISBLANK('Your User Details'!$C181),"","P@ssw0rd")</f>
        <v/>
      </c>
      <c r="C127" s="148" t="str">
        <f>IF(ISBLANK('Your User Details'!$C181),"",'Your User Details'!$C181)</f>
        <v/>
      </c>
    </row>
    <row r="128" spans="2:3" x14ac:dyDescent="0.35">
      <c r="B128" s="148" t="str">
        <f>IF(ISBLANK('Your User Details'!$C182),"","P@ssw0rd")</f>
        <v/>
      </c>
      <c r="C128" s="148" t="str">
        <f>IF(ISBLANK('Your User Details'!$C182),"",'Your User Details'!$C182)</f>
        <v/>
      </c>
    </row>
    <row r="129" spans="2:3" x14ac:dyDescent="0.35">
      <c r="B129" s="148" t="str">
        <f>IF(ISBLANK('Your User Details'!$C183),"","P@ssw0rd")</f>
        <v/>
      </c>
      <c r="C129" s="148" t="str">
        <f>IF(ISBLANK('Your User Details'!$C183),"",'Your User Details'!$C183)</f>
        <v/>
      </c>
    </row>
    <row r="130" spans="2:3" x14ac:dyDescent="0.35">
      <c r="B130" s="148" t="str">
        <f>IF(ISBLANK('Your User Details'!$C184),"","P@ssw0rd")</f>
        <v/>
      </c>
      <c r="C130" s="148" t="str">
        <f>IF(ISBLANK('Your User Details'!$C184),"",'Your User Details'!$C184)</f>
        <v/>
      </c>
    </row>
    <row r="131" spans="2:3" x14ac:dyDescent="0.35">
      <c r="B131" s="148" t="str">
        <f>IF(ISBLANK('Your User Details'!$C185),"","P@ssw0rd")</f>
        <v/>
      </c>
      <c r="C131" s="148" t="str">
        <f>IF(ISBLANK('Your User Details'!$C185),"",'Your User Details'!$C185)</f>
        <v/>
      </c>
    </row>
    <row r="132" spans="2:3" x14ac:dyDescent="0.35">
      <c r="B132" s="148" t="str">
        <f>IF(ISBLANK('Your User Details'!$C186),"","P@ssw0rd")</f>
        <v/>
      </c>
      <c r="C132" s="148" t="str">
        <f>IF(ISBLANK('Your User Details'!$C186),"",'Your User Details'!$C186)</f>
        <v/>
      </c>
    </row>
    <row r="133" spans="2:3" x14ac:dyDescent="0.35">
      <c r="B133" s="148" t="str">
        <f>IF(ISBLANK('Your User Details'!$C187),"","P@ssw0rd")</f>
        <v/>
      </c>
      <c r="C133" s="148" t="str">
        <f>IF(ISBLANK('Your User Details'!$C187),"",'Your User Details'!$C187)</f>
        <v/>
      </c>
    </row>
    <row r="134" spans="2:3" x14ac:dyDescent="0.35">
      <c r="B134" s="148" t="str">
        <f>IF(ISBLANK('Your User Details'!$C188),"","P@ssw0rd")</f>
        <v/>
      </c>
      <c r="C134" s="148" t="str">
        <f>IF(ISBLANK('Your User Details'!$C188),"",'Your User Details'!$C188)</f>
        <v/>
      </c>
    </row>
    <row r="135" spans="2:3" x14ac:dyDescent="0.35">
      <c r="B135" s="148" t="str">
        <f>IF(ISBLANK('Your User Details'!$C189),"","P@ssw0rd")</f>
        <v/>
      </c>
      <c r="C135" s="148" t="str">
        <f>IF(ISBLANK('Your User Details'!$C189),"",'Your User Details'!$C189)</f>
        <v/>
      </c>
    </row>
    <row r="136" spans="2:3" x14ac:dyDescent="0.35">
      <c r="B136" s="148" t="str">
        <f>IF(ISBLANK('Your User Details'!$C190),"","P@ssw0rd")</f>
        <v/>
      </c>
      <c r="C136" s="148" t="str">
        <f>IF(ISBLANK('Your User Details'!$C190),"",'Your User Details'!$C190)</f>
        <v/>
      </c>
    </row>
    <row r="137" spans="2:3" x14ac:dyDescent="0.35">
      <c r="B137" s="148" t="str">
        <f>IF(ISBLANK('Your User Details'!$C191),"","P@ssw0rd")</f>
        <v/>
      </c>
      <c r="C137" s="148" t="str">
        <f>IF(ISBLANK('Your User Details'!$C191),"",'Your User Details'!$C191)</f>
        <v/>
      </c>
    </row>
    <row r="138" spans="2:3" x14ac:dyDescent="0.35">
      <c r="B138" s="148" t="str">
        <f>IF(ISBLANK('Your User Details'!$C192),"","P@ssw0rd")</f>
        <v/>
      </c>
      <c r="C138" s="148" t="str">
        <f>IF(ISBLANK('Your User Details'!$C192),"",'Your User Details'!$C192)</f>
        <v/>
      </c>
    </row>
    <row r="139" spans="2:3" x14ac:dyDescent="0.35">
      <c r="B139" s="148" t="str">
        <f>IF(ISBLANK('Your User Details'!$C193),"","P@ssw0rd")</f>
        <v/>
      </c>
      <c r="C139" s="148" t="str">
        <f>IF(ISBLANK('Your User Details'!$C193),"",'Your User Details'!$C193)</f>
        <v/>
      </c>
    </row>
    <row r="140" spans="2:3" x14ac:dyDescent="0.35">
      <c r="B140" s="148" t="str">
        <f>IF(ISBLANK('Your User Details'!$C194),"","P@ssw0rd")</f>
        <v/>
      </c>
      <c r="C140" s="148" t="str">
        <f>IF(ISBLANK('Your User Details'!$C194),"",'Your User Details'!$C194)</f>
        <v/>
      </c>
    </row>
    <row r="141" spans="2:3" x14ac:dyDescent="0.35">
      <c r="B141" s="148" t="str">
        <f>IF(ISBLANK('Your User Details'!$C195),"","P@ssw0rd")</f>
        <v/>
      </c>
      <c r="C141" s="148" t="str">
        <f>IF(ISBLANK('Your User Details'!$C195),"",'Your User Details'!$C195)</f>
        <v/>
      </c>
    </row>
    <row r="142" spans="2:3" x14ac:dyDescent="0.35">
      <c r="B142" s="148" t="str">
        <f>IF(ISBLANK('Your User Details'!$C196),"","P@ssw0rd")</f>
        <v/>
      </c>
      <c r="C142" s="148" t="str">
        <f>IF(ISBLANK('Your User Details'!$C196),"",'Your User Details'!$C196)</f>
        <v/>
      </c>
    </row>
    <row r="143" spans="2:3" x14ac:dyDescent="0.35">
      <c r="B143" s="148" t="str">
        <f>IF(ISBLANK('Your User Details'!$C197),"","P@ssw0rd")</f>
        <v/>
      </c>
      <c r="C143" s="148" t="str">
        <f>IF(ISBLANK('Your User Details'!$C197),"",'Your User Details'!$C197)</f>
        <v/>
      </c>
    </row>
    <row r="144" spans="2:3" x14ac:dyDescent="0.35">
      <c r="B144" s="148" t="str">
        <f>IF(ISBLANK('Your User Details'!$C198),"","P@ssw0rd")</f>
        <v/>
      </c>
      <c r="C144" s="148" t="str">
        <f>IF(ISBLANK('Your User Details'!$C198),"",'Your User Details'!$C198)</f>
        <v/>
      </c>
    </row>
    <row r="145" spans="2:3" x14ac:dyDescent="0.35">
      <c r="B145" s="148" t="str">
        <f>IF(ISBLANK('Your User Details'!$C199),"","P@ssw0rd")</f>
        <v/>
      </c>
      <c r="C145" s="148" t="str">
        <f>IF(ISBLANK('Your User Details'!$C199),"",'Your User Details'!$C199)</f>
        <v/>
      </c>
    </row>
    <row r="146" spans="2:3" x14ac:dyDescent="0.35">
      <c r="B146" s="148" t="str">
        <f>IF(ISBLANK('Your User Details'!$C200),"","P@ssw0rd")</f>
        <v/>
      </c>
      <c r="C146" s="148" t="str">
        <f>IF(ISBLANK('Your User Details'!$C200),"",'Your User Details'!$C200)</f>
        <v/>
      </c>
    </row>
    <row r="147" spans="2:3" x14ac:dyDescent="0.35">
      <c r="B147" s="148" t="str">
        <f>IF(ISBLANK('Your User Details'!$C201),"","P@ssw0rd")</f>
        <v/>
      </c>
      <c r="C147" s="148" t="str">
        <f>IF(ISBLANK('Your User Details'!$C201),"",'Your User Details'!$C201)</f>
        <v/>
      </c>
    </row>
    <row r="148" spans="2:3" x14ac:dyDescent="0.35">
      <c r="B148" s="148" t="str">
        <f>IF(ISBLANK('Your User Details'!$C202),"","P@ssw0rd")</f>
        <v/>
      </c>
      <c r="C148" s="148" t="str">
        <f>IF(ISBLANK('Your User Details'!$C202),"",'Your User Details'!$C202)</f>
        <v/>
      </c>
    </row>
    <row r="149" spans="2:3" x14ac:dyDescent="0.35">
      <c r="B149" s="148" t="str">
        <f>IF(ISBLANK('Your User Details'!$C203),"","P@ssw0rd")</f>
        <v/>
      </c>
      <c r="C149" s="148" t="str">
        <f>IF(ISBLANK('Your User Details'!$C203),"",'Your User Details'!$C203)</f>
        <v/>
      </c>
    </row>
    <row r="150" spans="2:3" x14ac:dyDescent="0.35">
      <c r="B150" s="148" t="str">
        <f>IF(ISBLANK('Your User Details'!$C204),"","P@ssw0rd")</f>
        <v/>
      </c>
      <c r="C150" s="148" t="str">
        <f>IF(ISBLANK('Your User Details'!$C204),"",'Your User Details'!$C204)</f>
        <v/>
      </c>
    </row>
    <row r="151" spans="2:3" x14ac:dyDescent="0.35">
      <c r="B151" s="148" t="str">
        <f>IF(ISBLANK('Your User Details'!$C205),"","P@ssw0rd")</f>
        <v/>
      </c>
      <c r="C151" s="148" t="str">
        <f>IF(ISBLANK('Your User Details'!$C205),"",'Your User Details'!$C205)</f>
        <v/>
      </c>
    </row>
    <row r="152" spans="2:3" x14ac:dyDescent="0.35">
      <c r="B152" s="148" t="str">
        <f>IF(ISBLANK('Your User Details'!$C206),"","P@ssw0rd")</f>
        <v/>
      </c>
      <c r="C152" s="148" t="str">
        <f>IF(ISBLANK('Your User Details'!$C206),"",'Your User Details'!$C206)</f>
        <v/>
      </c>
    </row>
    <row r="153" spans="2:3" x14ac:dyDescent="0.35">
      <c r="B153" s="148" t="str">
        <f>IF(ISBLANK('Your User Details'!$C207),"","P@ssw0rd")</f>
        <v/>
      </c>
      <c r="C153" s="148" t="str">
        <f>IF(ISBLANK('Your User Details'!$C207),"",'Your User Details'!$C207)</f>
        <v/>
      </c>
    </row>
    <row r="154" spans="2:3" x14ac:dyDescent="0.35">
      <c r="B154" s="148" t="str">
        <f>IF(ISBLANK('Your User Details'!$C208),"","P@ssw0rd")</f>
        <v/>
      </c>
      <c r="C154" s="148" t="str">
        <f>IF(ISBLANK('Your User Details'!$C208),"",'Your User Details'!$C208)</f>
        <v/>
      </c>
    </row>
    <row r="155" spans="2:3" x14ac:dyDescent="0.35">
      <c r="B155" s="148" t="str">
        <f>IF(ISBLANK('Your User Details'!$C209),"","P@ssw0rd")</f>
        <v/>
      </c>
      <c r="C155" s="148" t="str">
        <f>IF(ISBLANK('Your User Details'!$C209),"",'Your User Details'!$C209)</f>
        <v/>
      </c>
    </row>
    <row r="156" spans="2:3" x14ac:dyDescent="0.35">
      <c r="B156" s="148" t="str">
        <f>IF(ISBLANK('Your User Details'!$C210),"","P@ssw0rd")</f>
        <v/>
      </c>
      <c r="C156" s="148" t="str">
        <f>IF(ISBLANK('Your User Details'!$C210),"",'Your User Details'!$C210)</f>
        <v/>
      </c>
    </row>
    <row r="157" spans="2:3" x14ac:dyDescent="0.35">
      <c r="B157" s="148" t="str">
        <f>IF(ISBLANK('Your User Details'!$C211),"","P@ssw0rd")</f>
        <v/>
      </c>
      <c r="C157" s="148" t="str">
        <f>IF(ISBLANK('Your User Details'!$C211),"",'Your User Details'!$C211)</f>
        <v/>
      </c>
    </row>
    <row r="158" spans="2:3" x14ac:dyDescent="0.35">
      <c r="B158" s="148" t="str">
        <f>IF(ISBLANK('Your User Details'!$C212),"","P@ssw0rd")</f>
        <v/>
      </c>
      <c r="C158" s="148" t="str">
        <f>IF(ISBLANK('Your User Details'!$C212),"",'Your User Details'!$C212)</f>
        <v/>
      </c>
    </row>
    <row r="159" spans="2:3" x14ac:dyDescent="0.35">
      <c r="B159" s="148" t="str">
        <f>IF(ISBLANK('Your User Details'!$C213),"","P@ssw0rd")</f>
        <v/>
      </c>
      <c r="C159" s="148" t="str">
        <f>IF(ISBLANK('Your User Details'!$C213),"",'Your User Details'!$C213)</f>
        <v/>
      </c>
    </row>
    <row r="160" spans="2:3" x14ac:dyDescent="0.35">
      <c r="B160" s="148" t="str">
        <f>IF(ISBLANK('Your User Details'!$C214),"","P@ssw0rd")</f>
        <v/>
      </c>
      <c r="C160" s="148" t="str">
        <f>IF(ISBLANK('Your User Details'!$C214),"",'Your User Details'!$C214)</f>
        <v/>
      </c>
    </row>
    <row r="161" spans="2:3" x14ac:dyDescent="0.35">
      <c r="B161" s="148" t="str">
        <f>IF(ISBLANK('Your User Details'!$C215),"","P@ssw0rd")</f>
        <v/>
      </c>
      <c r="C161" s="148" t="str">
        <f>IF(ISBLANK('Your User Details'!$C215),"",'Your User Details'!$C215)</f>
        <v/>
      </c>
    </row>
    <row r="162" spans="2:3" x14ac:dyDescent="0.35">
      <c r="B162" s="148" t="str">
        <f>IF(ISBLANK('Your User Details'!$C216),"","P@ssw0rd")</f>
        <v/>
      </c>
      <c r="C162" s="148" t="str">
        <f>IF(ISBLANK('Your User Details'!$C216),"",'Your User Details'!$C216)</f>
        <v/>
      </c>
    </row>
    <row r="163" spans="2:3" x14ac:dyDescent="0.35">
      <c r="B163" s="148" t="str">
        <f>IF(ISBLANK('Your User Details'!$C217),"","P@ssw0rd")</f>
        <v/>
      </c>
      <c r="C163" s="148" t="str">
        <f>IF(ISBLANK('Your User Details'!$C217),"",'Your User Details'!$C217)</f>
        <v/>
      </c>
    </row>
    <row r="164" spans="2:3" x14ac:dyDescent="0.35">
      <c r="B164" s="148" t="str">
        <f>IF(ISBLANK('Your User Details'!$C218),"","P@ssw0rd")</f>
        <v/>
      </c>
      <c r="C164" s="148" t="str">
        <f>IF(ISBLANK('Your User Details'!$C218),"",'Your User Details'!$C218)</f>
        <v/>
      </c>
    </row>
    <row r="165" spans="2:3" x14ac:dyDescent="0.35">
      <c r="B165" s="148" t="str">
        <f>IF(ISBLANK('Your User Details'!$C219),"","P@ssw0rd")</f>
        <v/>
      </c>
      <c r="C165" s="148" t="str">
        <f>IF(ISBLANK('Your User Details'!$C219),"",'Your User Details'!$C219)</f>
        <v/>
      </c>
    </row>
    <row r="166" spans="2:3" x14ac:dyDescent="0.35">
      <c r="B166" s="148" t="str">
        <f>IF(ISBLANK('Your User Details'!$C220),"","P@ssw0rd")</f>
        <v/>
      </c>
      <c r="C166" s="148" t="str">
        <f>IF(ISBLANK('Your User Details'!$C220),"",'Your User Details'!$C220)</f>
        <v/>
      </c>
    </row>
    <row r="167" spans="2:3" x14ac:dyDescent="0.35">
      <c r="B167" s="148" t="str">
        <f>IF(ISBLANK('Your User Details'!$C221),"","P@ssw0rd")</f>
        <v/>
      </c>
      <c r="C167" s="148" t="str">
        <f>IF(ISBLANK('Your User Details'!$C221),"",'Your User Details'!$C221)</f>
        <v/>
      </c>
    </row>
    <row r="168" spans="2:3" x14ac:dyDescent="0.35">
      <c r="B168" s="148" t="str">
        <f>IF(ISBLANK('Your User Details'!$C222),"","P@ssw0rd")</f>
        <v/>
      </c>
      <c r="C168" s="148" t="str">
        <f>IF(ISBLANK('Your User Details'!$C222),"",'Your User Details'!$C222)</f>
        <v/>
      </c>
    </row>
    <row r="169" spans="2:3" x14ac:dyDescent="0.35">
      <c r="B169" s="148" t="str">
        <f>IF(ISBLANK('Your User Details'!$C223),"","P@ssw0rd")</f>
        <v/>
      </c>
      <c r="C169" s="148" t="str">
        <f>IF(ISBLANK('Your User Details'!$C223),"",'Your User Details'!$C223)</f>
        <v/>
      </c>
    </row>
    <row r="170" spans="2:3" x14ac:dyDescent="0.35">
      <c r="B170" s="148" t="str">
        <f>IF(ISBLANK('Your User Details'!$C224),"","P@ssw0rd")</f>
        <v/>
      </c>
      <c r="C170" s="148" t="str">
        <f>IF(ISBLANK('Your User Details'!$C224),"",'Your User Details'!$C224)</f>
        <v/>
      </c>
    </row>
    <row r="171" spans="2:3" x14ac:dyDescent="0.35">
      <c r="B171" s="148" t="str">
        <f>IF(ISBLANK('Your User Details'!$C225),"","P@ssw0rd")</f>
        <v/>
      </c>
      <c r="C171" s="148" t="str">
        <f>IF(ISBLANK('Your User Details'!$C225),"",'Your User Details'!$C225)</f>
        <v/>
      </c>
    </row>
    <row r="172" spans="2:3" x14ac:dyDescent="0.35">
      <c r="B172" s="148" t="str">
        <f>IF(ISBLANK('Your User Details'!$C226),"","P@ssw0rd")</f>
        <v/>
      </c>
      <c r="C172" s="148" t="str">
        <f>IF(ISBLANK('Your User Details'!$C226),"",'Your User Details'!$C226)</f>
        <v/>
      </c>
    </row>
    <row r="173" spans="2:3" x14ac:dyDescent="0.35">
      <c r="B173" s="148" t="str">
        <f>IF(ISBLANK('Your User Details'!$C227),"","P@ssw0rd")</f>
        <v/>
      </c>
      <c r="C173" s="148" t="str">
        <f>IF(ISBLANK('Your User Details'!$C227),"",'Your User Details'!$C227)</f>
        <v/>
      </c>
    </row>
    <row r="174" spans="2:3" x14ac:dyDescent="0.35">
      <c r="B174" s="148" t="str">
        <f>IF(ISBLANK('Your User Details'!$C228),"","P@ssw0rd")</f>
        <v/>
      </c>
      <c r="C174" s="148" t="str">
        <f>IF(ISBLANK('Your User Details'!$C228),"",'Your User Details'!$C228)</f>
        <v/>
      </c>
    </row>
    <row r="175" spans="2:3" x14ac:dyDescent="0.35">
      <c r="B175" s="148" t="str">
        <f>IF(ISBLANK('Your User Details'!$C229),"","P@ssw0rd")</f>
        <v/>
      </c>
      <c r="C175" s="148" t="str">
        <f>IF(ISBLANK('Your User Details'!$C229),"",'Your User Details'!$C229)</f>
        <v/>
      </c>
    </row>
    <row r="176" spans="2:3" x14ac:dyDescent="0.35">
      <c r="B176" s="148" t="str">
        <f>IF(ISBLANK('Your User Details'!$C230),"","P@ssw0rd")</f>
        <v/>
      </c>
      <c r="C176" s="148" t="str">
        <f>IF(ISBLANK('Your User Details'!$C230),"",'Your User Details'!$C230)</f>
        <v/>
      </c>
    </row>
    <row r="177" spans="2:3" x14ac:dyDescent="0.35">
      <c r="B177" s="148" t="str">
        <f>IF(ISBLANK('Your User Details'!$C231),"","P@ssw0rd")</f>
        <v/>
      </c>
      <c r="C177" s="148" t="str">
        <f>IF(ISBLANK('Your User Details'!$C231),"",'Your User Details'!$C231)</f>
        <v/>
      </c>
    </row>
    <row r="178" spans="2:3" x14ac:dyDescent="0.35">
      <c r="B178" s="148" t="str">
        <f>IF(ISBLANK('Your User Details'!$C232),"","P@ssw0rd")</f>
        <v/>
      </c>
      <c r="C178" s="148" t="str">
        <f>IF(ISBLANK('Your User Details'!$C232),"",'Your User Details'!$C232)</f>
        <v/>
      </c>
    </row>
    <row r="179" spans="2:3" x14ac:dyDescent="0.35">
      <c r="B179" s="148" t="str">
        <f>IF(ISBLANK('Your User Details'!$C233),"","P@ssw0rd")</f>
        <v/>
      </c>
      <c r="C179" s="148" t="str">
        <f>IF(ISBLANK('Your User Details'!$C233),"",'Your User Details'!$C233)</f>
        <v/>
      </c>
    </row>
    <row r="180" spans="2:3" x14ac:dyDescent="0.35">
      <c r="B180" s="148" t="str">
        <f>IF(ISBLANK('Your User Details'!$C234),"","P@ssw0rd")</f>
        <v/>
      </c>
      <c r="C180" s="148" t="str">
        <f>IF(ISBLANK('Your User Details'!$C234),"",'Your User Details'!$C234)</f>
        <v/>
      </c>
    </row>
    <row r="181" spans="2:3" x14ac:dyDescent="0.35">
      <c r="B181" s="148" t="str">
        <f>IF(ISBLANK('Your User Details'!$C235),"","P@ssw0rd")</f>
        <v/>
      </c>
      <c r="C181" s="148" t="str">
        <f>IF(ISBLANK('Your User Details'!$C235),"",'Your User Details'!$C235)</f>
        <v/>
      </c>
    </row>
    <row r="182" spans="2:3" x14ac:dyDescent="0.35">
      <c r="B182" s="148" t="str">
        <f>IF(ISBLANK('Your User Details'!$C236),"","P@ssw0rd")</f>
        <v/>
      </c>
      <c r="C182" s="148" t="str">
        <f>IF(ISBLANK('Your User Details'!$C236),"",'Your User Details'!$C236)</f>
        <v/>
      </c>
    </row>
    <row r="183" spans="2:3" x14ac:dyDescent="0.35">
      <c r="B183" s="148" t="str">
        <f>IF(ISBLANK('Your User Details'!$C237),"","P@ssw0rd")</f>
        <v/>
      </c>
      <c r="C183" s="148" t="str">
        <f>IF(ISBLANK('Your User Details'!$C237),"",'Your User Details'!$C237)</f>
        <v/>
      </c>
    </row>
    <row r="184" spans="2:3" x14ac:dyDescent="0.35">
      <c r="B184" s="148" t="str">
        <f>IF(ISBLANK('Your User Details'!$C238),"","P@ssw0rd")</f>
        <v/>
      </c>
      <c r="C184" s="148" t="str">
        <f>IF(ISBLANK('Your User Details'!$C238),"",'Your User Details'!$C238)</f>
        <v/>
      </c>
    </row>
    <row r="185" spans="2:3" x14ac:dyDescent="0.35">
      <c r="B185" s="148" t="str">
        <f>IF(ISBLANK('Your User Details'!$C239),"","P@ssw0rd")</f>
        <v/>
      </c>
      <c r="C185" s="148" t="str">
        <f>IF(ISBLANK('Your User Details'!$C239),"",'Your User Details'!$C239)</f>
        <v/>
      </c>
    </row>
    <row r="186" spans="2:3" x14ac:dyDescent="0.35">
      <c r="B186" s="148" t="str">
        <f>IF(ISBLANK('Your User Details'!$C240),"","P@ssw0rd")</f>
        <v/>
      </c>
      <c r="C186" s="148" t="str">
        <f>IF(ISBLANK('Your User Details'!$C240),"",'Your User Details'!$C240)</f>
        <v/>
      </c>
    </row>
    <row r="187" spans="2:3" x14ac:dyDescent="0.35">
      <c r="B187" s="148" t="str">
        <f>IF(ISBLANK('Your User Details'!$C241),"","P@ssw0rd")</f>
        <v/>
      </c>
      <c r="C187" s="148" t="str">
        <f>IF(ISBLANK('Your User Details'!$C241),"",'Your User Details'!$C241)</f>
        <v/>
      </c>
    </row>
    <row r="188" spans="2:3" x14ac:dyDescent="0.35">
      <c r="B188" s="148" t="str">
        <f>IF(ISBLANK('Your User Details'!$C242),"","P@ssw0rd")</f>
        <v/>
      </c>
      <c r="C188" s="148" t="str">
        <f>IF(ISBLANK('Your User Details'!$C242),"",'Your User Details'!$C242)</f>
        <v/>
      </c>
    </row>
    <row r="189" spans="2:3" x14ac:dyDescent="0.35">
      <c r="B189" s="148" t="str">
        <f>IF(ISBLANK('Your User Details'!$C243),"","P@ssw0rd")</f>
        <v/>
      </c>
      <c r="C189" s="148" t="str">
        <f>IF(ISBLANK('Your User Details'!$C243),"",'Your User Details'!$C243)</f>
        <v/>
      </c>
    </row>
    <row r="190" spans="2:3" x14ac:dyDescent="0.35">
      <c r="B190" s="148" t="str">
        <f>IF(ISBLANK('Your User Details'!$C244),"","P@ssw0rd")</f>
        <v/>
      </c>
      <c r="C190" s="148" t="str">
        <f>IF(ISBLANK('Your User Details'!$C244),"",'Your User Details'!$C244)</f>
        <v/>
      </c>
    </row>
    <row r="191" spans="2:3" x14ac:dyDescent="0.35">
      <c r="B191" s="148" t="str">
        <f>IF(ISBLANK('Your User Details'!$C245),"","P@ssw0rd")</f>
        <v/>
      </c>
      <c r="C191" s="148" t="str">
        <f>IF(ISBLANK('Your User Details'!$C245),"",'Your User Details'!$C245)</f>
        <v/>
      </c>
    </row>
    <row r="192" spans="2:3" x14ac:dyDescent="0.35">
      <c r="B192" s="148" t="str">
        <f>IF(ISBLANK('Your User Details'!$C246),"","P@ssw0rd")</f>
        <v/>
      </c>
      <c r="C192" s="148" t="str">
        <f>IF(ISBLANK('Your User Details'!$C246),"",'Your User Details'!$C246)</f>
        <v/>
      </c>
    </row>
    <row r="193" spans="2:3" x14ac:dyDescent="0.35">
      <c r="B193" s="148" t="str">
        <f>IF(ISBLANK('Your User Details'!$C247),"","P@ssw0rd")</f>
        <v/>
      </c>
      <c r="C193" s="148" t="str">
        <f>IF(ISBLANK('Your User Details'!$C247),"",'Your User Details'!$C247)</f>
        <v/>
      </c>
    </row>
    <row r="194" spans="2:3" x14ac:dyDescent="0.35">
      <c r="B194" s="148" t="str">
        <f>IF(ISBLANK('Your User Details'!$C248),"","P@ssw0rd")</f>
        <v/>
      </c>
      <c r="C194" s="148" t="str">
        <f>IF(ISBLANK('Your User Details'!$C248),"",'Your User Details'!$C248)</f>
        <v/>
      </c>
    </row>
    <row r="195" spans="2:3" x14ac:dyDescent="0.35">
      <c r="B195" s="148" t="str">
        <f>IF(ISBLANK('Your User Details'!$C249),"","P@ssw0rd")</f>
        <v/>
      </c>
      <c r="C195" s="148" t="str">
        <f>IF(ISBLANK('Your User Details'!$C249),"",'Your User Details'!$C249)</f>
        <v/>
      </c>
    </row>
    <row r="196" spans="2:3" x14ac:dyDescent="0.35">
      <c r="B196" s="148" t="str">
        <f>IF(ISBLANK('Your User Details'!$C250),"","P@ssw0rd")</f>
        <v/>
      </c>
      <c r="C196" s="148" t="str">
        <f>IF(ISBLANK('Your User Details'!$C250),"",'Your User Details'!$C250)</f>
        <v/>
      </c>
    </row>
    <row r="197" spans="2:3" x14ac:dyDescent="0.35">
      <c r="B197" s="148" t="str">
        <f>IF(ISBLANK('Your User Details'!$C251),"","P@ssw0rd")</f>
        <v/>
      </c>
      <c r="C197" s="148" t="str">
        <f>IF(ISBLANK('Your User Details'!$C251),"",'Your User Details'!$C251)</f>
        <v/>
      </c>
    </row>
    <row r="198" spans="2:3" x14ac:dyDescent="0.35">
      <c r="B198" s="148" t="str">
        <f>IF(ISBLANK('Your User Details'!$C252),"","P@ssw0rd")</f>
        <v/>
      </c>
      <c r="C198" s="148" t="str">
        <f>IF(ISBLANK('Your User Details'!$C252),"",'Your User Details'!$C252)</f>
        <v/>
      </c>
    </row>
    <row r="199" spans="2:3" x14ac:dyDescent="0.35">
      <c r="B199" s="148" t="str">
        <f>IF(ISBLANK('Your User Details'!$C253),"","P@ssw0rd")</f>
        <v/>
      </c>
      <c r="C199" s="148" t="str">
        <f>IF(ISBLANK('Your User Details'!$C253),"",'Your User Details'!$C253)</f>
        <v/>
      </c>
    </row>
    <row r="200" spans="2:3" x14ac:dyDescent="0.35">
      <c r="B200" s="148" t="str">
        <f>IF(ISBLANK('Your User Details'!$C254),"","P@ssw0rd")</f>
        <v/>
      </c>
      <c r="C200" s="148" t="str">
        <f>IF(ISBLANK('Your User Details'!$C254),"",'Your User Details'!$C254)</f>
        <v/>
      </c>
    </row>
  </sheetData>
  <pageMargins left="0.7" right="0.7" top="0.75" bottom="0.75" header="0.3" footer="0.3"/>
  <ignoredErrors>
    <ignoredError sqref="B2:B50"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
  <dimension ref="A1:M231"/>
  <sheetViews>
    <sheetView workbookViewId="0">
      <selection activeCell="B31" sqref="B31"/>
    </sheetView>
  </sheetViews>
  <sheetFormatPr defaultRowHeight="14.5" x14ac:dyDescent="0.35"/>
  <cols>
    <col min="1" max="1" width="19.453125" bestFit="1" customWidth="1"/>
    <col min="2" max="2" width="21.453125" customWidth="1"/>
    <col min="3" max="3" width="29.453125" bestFit="1" customWidth="1"/>
    <col min="5" max="5" width="19.36328125" bestFit="1" customWidth="1"/>
    <col min="8" max="8" width="35.08984375" bestFit="1" customWidth="1"/>
    <col min="12" max="12" width="27.54296875" customWidth="1"/>
    <col min="13" max="13" width="32.6328125" customWidth="1"/>
  </cols>
  <sheetData>
    <row r="1" spans="1:13" x14ac:dyDescent="0.35">
      <c r="A1" s="2" t="s">
        <v>0</v>
      </c>
      <c r="B1" s="2" t="s">
        <v>12</v>
      </c>
      <c r="C1" s="2" t="s">
        <v>27</v>
      </c>
      <c r="H1" t="s">
        <v>16</v>
      </c>
      <c r="J1" s="2" t="s">
        <v>94</v>
      </c>
      <c r="L1" s="2" t="s">
        <v>162</v>
      </c>
      <c r="M1" s="2" t="s">
        <v>404</v>
      </c>
    </row>
    <row r="2" spans="1:13" x14ac:dyDescent="0.35">
      <c r="A2" t="s">
        <v>1</v>
      </c>
      <c r="B2" t="s">
        <v>1</v>
      </c>
      <c r="C2" t="s">
        <v>1</v>
      </c>
      <c r="E2" t="s">
        <v>0</v>
      </c>
      <c r="F2" s="20">
        <f>'Your Classes'!E4</f>
        <v>0</v>
      </c>
      <c r="H2" t="s">
        <v>17</v>
      </c>
      <c r="J2" t="s">
        <v>99</v>
      </c>
      <c r="L2" t="s">
        <v>1</v>
      </c>
      <c r="M2" s="152" t="s">
        <v>1</v>
      </c>
    </row>
    <row r="3" spans="1:13" x14ac:dyDescent="0.35">
      <c r="A3" t="s">
        <v>2</v>
      </c>
      <c r="B3" t="s">
        <v>2</v>
      </c>
      <c r="C3" t="s">
        <v>32</v>
      </c>
      <c r="E3" t="s">
        <v>12</v>
      </c>
      <c r="F3" s="20">
        <v>0.12</v>
      </c>
      <c r="H3" t="s">
        <v>18</v>
      </c>
      <c r="J3" t="s">
        <v>100</v>
      </c>
      <c r="L3" s="149" t="s">
        <v>376</v>
      </c>
      <c r="M3" s="152" t="s">
        <v>405</v>
      </c>
    </row>
    <row r="4" spans="1:13" x14ac:dyDescent="0.35">
      <c r="A4" t="s">
        <v>3</v>
      </c>
      <c r="B4" t="s">
        <v>3</v>
      </c>
      <c r="C4" t="s">
        <v>33</v>
      </c>
      <c r="E4" t="s">
        <v>14</v>
      </c>
      <c r="F4" s="20">
        <v>0.25</v>
      </c>
      <c r="H4" t="s">
        <v>20</v>
      </c>
      <c r="J4" t="s">
        <v>101</v>
      </c>
      <c r="L4" s="147" t="s">
        <v>56</v>
      </c>
      <c r="M4" s="149" t="s">
        <v>406</v>
      </c>
    </row>
    <row r="5" spans="1:13" x14ac:dyDescent="0.35">
      <c r="A5" t="s">
        <v>126</v>
      </c>
      <c r="B5" t="s">
        <v>23</v>
      </c>
      <c r="C5" t="s">
        <v>34</v>
      </c>
      <c r="E5" t="s">
        <v>14</v>
      </c>
      <c r="F5" s="20">
        <v>0.25</v>
      </c>
      <c r="H5" t="s">
        <v>19</v>
      </c>
      <c r="J5" t="s">
        <v>143</v>
      </c>
      <c r="L5" s="149" t="s">
        <v>163</v>
      </c>
    </row>
    <row r="6" spans="1:13" x14ac:dyDescent="0.35">
      <c r="E6" t="s">
        <v>14</v>
      </c>
      <c r="F6" s="20"/>
      <c r="L6" s="149" t="s">
        <v>164</v>
      </c>
    </row>
    <row r="7" spans="1:13" x14ac:dyDescent="0.35">
      <c r="L7" s="149" t="s">
        <v>165</v>
      </c>
    </row>
    <row r="8" spans="1:13" x14ac:dyDescent="0.35">
      <c r="A8" s="2" t="s">
        <v>492</v>
      </c>
      <c r="L8" s="149" t="s">
        <v>166</v>
      </c>
    </row>
    <row r="9" spans="1:13" x14ac:dyDescent="0.35">
      <c r="A9" t="s">
        <v>1</v>
      </c>
      <c r="L9" s="149" t="s">
        <v>167</v>
      </c>
    </row>
    <row r="10" spans="1:13" x14ac:dyDescent="0.35">
      <c r="A10" s="148" t="s">
        <v>493</v>
      </c>
      <c r="E10" t="s">
        <v>13</v>
      </c>
      <c r="F10" s="20">
        <f>SUM(F2:F9)</f>
        <v>0.62</v>
      </c>
      <c r="L10" s="149" t="s">
        <v>168</v>
      </c>
    </row>
    <row r="11" spans="1:13" x14ac:dyDescent="0.35">
      <c r="A11" s="148" t="s">
        <v>494</v>
      </c>
      <c r="L11" s="149" t="s">
        <v>169</v>
      </c>
    </row>
    <row r="12" spans="1:13" x14ac:dyDescent="0.35">
      <c r="A12" t="s">
        <v>126</v>
      </c>
      <c r="L12" s="148" t="s">
        <v>170</v>
      </c>
    </row>
    <row r="13" spans="1:13" x14ac:dyDescent="0.35">
      <c r="L13" s="149" t="s">
        <v>171</v>
      </c>
    </row>
    <row r="14" spans="1:13" x14ac:dyDescent="0.35">
      <c r="L14" s="149" t="s">
        <v>172</v>
      </c>
    </row>
    <row r="15" spans="1:13" x14ac:dyDescent="0.35">
      <c r="L15" s="149" t="s">
        <v>173</v>
      </c>
    </row>
    <row r="16" spans="1:13" x14ac:dyDescent="0.35">
      <c r="L16" s="149" t="s">
        <v>174</v>
      </c>
    </row>
    <row r="17" spans="12:12" x14ac:dyDescent="0.35">
      <c r="L17" s="149" t="s">
        <v>175</v>
      </c>
    </row>
    <row r="18" spans="12:12" x14ac:dyDescent="0.35">
      <c r="L18" s="149" t="s">
        <v>176</v>
      </c>
    </row>
    <row r="19" spans="12:12" x14ac:dyDescent="0.35">
      <c r="L19" s="149" t="s">
        <v>177</v>
      </c>
    </row>
    <row r="20" spans="12:12" x14ac:dyDescent="0.35">
      <c r="L20" s="149" t="s">
        <v>178</v>
      </c>
    </row>
    <row r="21" spans="12:12" x14ac:dyDescent="0.35">
      <c r="L21" s="149" t="s">
        <v>179</v>
      </c>
    </row>
    <row r="22" spans="12:12" x14ac:dyDescent="0.35">
      <c r="L22" s="149" t="s">
        <v>180</v>
      </c>
    </row>
    <row r="23" spans="12:12" x14ac:dyDescent="0.35">
      <c r="L23" s="149" t="s">
        <v>181</v>
      </c>
    </row>
    <row r="24" spans="12:12" x14ac:dyDescent="0.35">
      <c r="L24" s="149" t="s">
        <v>182</v>
      </c>
    </row>
    <row r="25" spans="12:12" x14ac:dyDescent="0.35">
      <c r="L25" s="149" t="s">
        <v>183</v>
      </c>
    </row>
    <row r="26" spans="12:12" x14ac:dyDescent="0.35">
      <c r="L26" s="149" t="s">
        <v>184</v>
      </c>
    </row>
    <row r="27" spans="12:12" x14ac:dyDescent="0.35">
      <c r="L27" s="149" t="s">
        <v>185</v>
      </c>
    </row>
    <row r="28" spans="12:12" x14ac:dyDescent="0.35">
      <c r="L28" s="149" t="s">
        <v>186</v>
      </c>
    </row>
    <row r="29" spans="12:12" x14ac:dyDescent="0.35">
      <c r="L29" s="149" t="s">
        <v>187</v>
      </c>
    </row>
    <row r="30" spans="12:12" x14ac:dyDescent="0.35">
      <c r="L30" s="148" t="s">
        <v>188</v>
      </c>
    </row>
    <row r="31" spans="12:12" x14ac:dyDescent="0.35">
      <c r="L31" s="149" t="s">
        <v>189</v>
      </c>
    </row>
    <row r="32" spans="12:12" x14ac:dyDescent="0.35">
      <c r="L32" s="149" t="s">
        <v>190</v>
      </c>
    </row>
    <row r="33" spans="12:12" x14ac:dyDescent="0.35">
      <c r="L33" s="148" t="s">
        <v>191</v>
      </c>
    </row>
    <row r="34" spans="12:12" x14ac:dyDescent="0.35">
      <c r="L34" s="149" t="s">
        <v>192</v>
      </c>
    </row>
    <row r="35" spans="12:12" x14ac:dyDescent="0.35">
      <c r="L35" s="149" t="s">
        <v>193</v>
      </c>
    </row>
    <row r="36" spans="12:12" x14ac:dyDescent="0.35">
      <c r="L36" s="149" t="s">
        <v>194</v>
      </c>
    </row>
    <row r="37" spans="12:12" x14ac:dyDescent="0.35">
      <c r="L37" s="149" t="s">
        <v>195</v>
      </c>
    </row>
    <row r="38" spans="12:12" x14ac:dyDescent="0.35">
      <c r="L38" s="149" t="s">
        <v>196</v>
      </c>
    </row>
    <row r="39" spans="12:12" x14ac:dyDescent="0.35">
      <c r="L39" s="149" t="s">
        <v>197</v>
      </c>
    </row>
    <row r="40" spans="12:12" x14ac:dyDescent="0.35">
      <c r="L40" s="149" t="s">
        <v>198</v>
      </c>
    </row>
    <row r="41" spans="12:12" x14ac:dyDescent="0.35">
      <c r="L41" s="149" t="s">
        <v>199</v>
      </c>
    </row>
    <row r="42" spans="12:12" x14ac:dyDescent="0.35">
      <c r="L42" s="149" t="s">
        <v>200</v>
      </c>
    </row>
    <row r="43" spans="12:12" x14ac:dyDescent="0.35">
      <c r="L43" s="149" t="s">
        <v>201</v>
      </c>
    </row>
    <row r="44" spans="12:12" x14ac:dyDescent="0.35">
      <c r="L44" s="148" t="s">
        <v>202</v>
      </c>
    </row>
    <row r="45" spans="12:12" x14ac:dyDescent="0.35">
      <c r="L45" s="149" t="s">
        <v>203</v>
      </c>
    </row>
    <row r="46" spans="12:12" x14ac:dyDescent="0.35">
      <c r="L46" s="149" t="s">
        <v>204</v>
      </c>
    </row>
    <row r="47" spans="12:12" x14ac:dyDescent="0.35">
      <c r="L47" s="149" t="s">
        <v>205</v>
      </c>
    </row>
    <row r="48" spans="12:12" x14ac:dyDescent="0.35">
      <c r="L48" s="149" t="s">
        <v>206</v>
      </c>
    </row>
    <row r="49" spans="12:12" x14ac:dyDescent="0.35">
      <c r="L49" s="149" t="s">
        <v>207</v>
      </c>
    </row>
    <row r="50" spans="12:12" x14ac:dyDescent="0.35">
      <c r="L50" s="148" t="s">
        <v>208</v>
      </c>
    </row>
    <row r="51" spans="12:12" x14ac:dyDescent="0.35">
      <c r="L51" s="148" t="s">
        <v>209</v>
      </c>
    </row>
    <row r="52" spans="12:12" x14ac:dyDescent="0.35">
      <c r="L52" s="149" t="s">
        <v>210</v>
      </c>
    </row>
    <row r="53" spans="12:12" x14ac:dyDescent="0.35">
      <c r="L53" s="149" t="s">
        <v>211</v>
      </c>
    </row>
    <row r="54" spans="12:12" x14ac:dyDescent="0.35">
      <c r="L54" s="149" t="s">
        <v>212</v>
      </c>
    </row>
    <row r="55" spans="12:12" x14ac:dyDescent="0.35">
      <c r="L55" s="149" t="s">
        <v>213</v>
      </c>
    </row>
    <row r="56" spans="12:12" x14ac:dyDescent="0.35">
      <c r="L56" s="149" t="s">
        <v>214</v>
      </c>
    </row>
    <row r="57" spans="12:12" x14ac:dyDescent="0.35">
      <c r="L57" s="149" t="s">
        <v>215</v>
      </c>
    </row>
    <row r="58" spans="12:12" x14ac:dyDescent="0.35">
      <c r="L58" s="149" t="s">
        <v>216</v>
      </c>
    </row>
    <row r="59" spans="12:12" x14ac:dyDescent="0.35">
      <c r="L59" s="149" t="s">
        <v>217</v>
      </c>
    </row>
    <row r="60" spans="12:12" x14ac:dyDescent="0.35">
      <c r="L60" s="149" t="s">
        <v>218</v>
      </c>
    </row>
    <row r="61" spans="12:12" x14ac:dyDescent="0.35">
      <c r="L61" s="149" t="s">
        <v>219</v>
      </c>
    </row>
    <row r="62" spans="12:12" x14ac:dyDescent="0.35">
      <c r="L62" s="148" t="s">
        <v>220</v>
      </c>
    </row>
    <row r="63" spans="12:12" x14ac:dyDescent="0.35">
      <c r="L63" s="149" t="s">
        <v>221</v>
      </c>
    </row>
    <row r="64" spans="12:12" x14ac:dyDescent="0.35">
      <c r="L64" s="149" t="s">
        <v>222</v>
      </c>
    </row>
    <row r="65" spans="12:12" x14ac:dyDescent="0.35">
      <c r="L65" s="149" t="s">
        <v>223</v>
      </c>
    </row>
    <row r="66" spans="12:12" x14ac:dyDescent="0.35">
      <c r="L66" s="149" t="s">
        <v>224</v>
      </c>
    </row>
    <row r="67" spans="12:12" x14ac:dyDescent="0.35">
      <c r="L67" s="149" t="s">
        <v>225</v>
      </c>
    </row>
    <row r="68" spans="12:12" x14ac:dyDescent="0.35">
      <c r="L68" s="149" t="s">
        <v>226</v>
      </c>
    </row>
    <row r="69" spans="12:12" x14ac:dyDescent="0.35">
      <c r="L69" s="149" t="s">
        <v>227</v>
      </c>
    </row>
    <row r="70" spans="12:12" x14ac:dyDescent="0.35">
      <c r="L70" s="149" t="s">
        <v>228</v>
      </c>
    </row>
    <row r="71" spans="12:12" x14ac:dyDescent="0.35">
      <c r="L71" s="149" t="s">
        <v>229</v>
      </c>
    </row>
    <row r="72" spans="12:12" x14ac:dyDescent="0.35">
      <c r="L72" s="149" t="s">
        <v>230</v>
      </c>
    </row>
    <row r="73" spans="12:12" x14ac:dyDescent="0.35">
      <c r="L73" s="149" t="s">
        <v>231</v>
      </c>
    </row>
    <row r="74" spans="12:12" x14ac:dyDescent="0.35">
      <c r="L74" s="149" t="s">
        <v>232</v>
      </c>
    </row>
    <row r="75" spans="12:12" x14ac:dyDescent="0.35">
      <c r="L75" s="149" t="s">
        <v>233</v>
      </c>
    </row>
    <row r="76" spans="12:12" x14ac:dyDescent="0.35">
      <c r="L76" s="149" t="s">
        <v>234</v>
      </c>
    </row>
    <row r="77" spans="12:12" x14ac:dyDescent="0.35">
      <c r="L77" s="149" t="s">
        <v>235</v>
      </c>
    </row>
    <row r="78" spans="12:12" x14ac:dyDescent="0.35">
      <c r="L78" s="149" t="s">
        <v>236</v>
      </c>
    </row>
    <row r="79" spans="12:12" x14ac:dyDescent="0.35">
      <c r="L79" s="149" t="s">
        <v>237</v>
      </c>
    </row>
    <row r="80" spans="12:12" x14ac:dyDescent="0.35">
      <c r="L80" s="149" t="s">
        <v>238</v>
      </c>
    </row>
    <row r="81" spans="12:12" x14ac:dyDescent="0.35">
      <c r="L81" s="149" t="s">
        <v>239</v>
      </c>
    </row>
    <row r="82" spans="12:12" x14ac:dyDescent="0.35">
      <c r="L82" s="149" t="s">
        <v>240</v>
      </c>
    </row>
    <row r="83" spans="12:12" x14ac:dyDescent="0.35">
      <c r="L83" s="149" t="s">
        <v>241</v>
      </c>
    </row>
    <row r="84" spans="12:12" x14ac:dyDescent="0.35">
      <c r="L84" s="149" t="s">
        <v>242</v>
      </c>
    </row>
    <row r="85" spans="12:12" x14ac:dyDescent="0.35">
      <c r="L85" s="149" t="s">
        <v>243</v>
      </c>
    </row>
    <row r="86" spans="12:12" x14ac:dyDescent="0.35">
      <c r="L86" s="149" t="s">
        <v>244</v>
      </c>
    </row>
    <row r="87" spans="12:12" x14ac:dyDescent="0.35">
      <c r="L87" s="149" t="s">
        <v>245</v>
      </c>
    </row>
    <row r="88" spans="12:12" x14ac:dyDescent="0.35">
      <c r="L88" s="149" t="s">
        <v>246</v>
      </c>
    </row>
    <row r="89" spans="12:12" x14ac:dyDescent="0.35">
      <c r="L89" s="149" t="s">
        <v>247</v>
      </c>
    </row>
    <row r="90" spans="12:12" x14ac:dyDescent="0.35">
      <c r="L90" s="149" t="s">
        <v>248</v>
      </c>
    </row>
    <row r="91" spans="12:12" x14ac:dyDescent="0.35">
      <c r="L91" s="149" t="s">
        <v>249</v>
      </c>
    </row>
    <row r="92" spans="12:12" x14ac:dyDescent="0.35">
      <c r="L92" s="149" t="s">
        <v>250</v>
      </c>
    </row>
    <row r="93" spans="12:12" x14ac:dyDescent="0.35">
      <c r="L93" s="149" t="s">
        <v>251</v>
      </c>
    </row>
    <row r="94" spans="12:12" x14ac:dyDescent="0.35">
      <c r="L94" s="149" t="s">
        <v>252</v>
      </c>
    </row>
    <row r="95" spans="12:12" x14ac:dyDescent="0.35">
      <c r="L95" s="149" t="s">
        <v>253</v>
      </c>
    </row>
    <row r="96" spans="12:12" x14ac:dyDescent="0.35">
      <c r="L96" s="149" t="s">
        <v>254</v>
      </c>
    </row>
    <row r="97" spans="12:12" x14ac:dyDescent="0.35">
      <c r="L97" s="149" t="s">
        <v>255</v>
      </c>
    </row>
    <row r="98" spans="12:12" x14ac:dyDescent="0.35">
      <c r="L98" s="149" t="s">
        <v>256</v>
      </c>
    </row>
    <row r="99" spans="12:12" x14ac:dyDescent="0.35">
      <c r="L99" s="149" t="s">
        <v>257</v>
      </c>
    </row>
    <row r="100" spans="12:12" x14ac:dyDescent="0.35">
      <c r="L100" s="149" t="s">
        <v>258</v>
      </c>
    </row>
    <row r="101" spans="12:12" x14ac:dyDescent="0.35">
      <c r="L101" s="149" t="s">
        <v>259</v>
      </c>
    </row>
    <row r="102" spans="12:12" x14ac:dyDescent="0.35">
      <c r="L102" s="149" t="s">
        <v>260</v>
      </c>
    </row>
    <row r="103" spans="12:12" x14ac:dyDescent="0.35">
      <c r="L103" s="149" t="s">
        <v>261</v>
      </c>
    </row>
    <row r="104" spans="12:12" x14ac:dyDescent="0.35">
      <c r="L104" s="149" t="s">
        <v>262</v>
      </c>
    </row>
    <row r="105" spans="12:12" x14ac:dyDescent="0.35">
      <c r="L105" s="149" t="s">
        <v>263</v>
      </c>
    </row>
    <row r="106" spans="12:12" x14ac:dyDescent="0.35">
      <c r="L106" s="149" t="s">
        <v>264</v>
      </c>
    </row>
    <row r="107" spans="12:12" x14ac:dyDescent="0.35">
      <c r="L107" s="149" t="s">
        <v>265</v>
      </c>
    </row>
    <row r="108" spans="12:12" x14ac:dyDescent="0.35">
      <c r="L108" s="149" t="s">
        <v>266</v>
      </c>
    </row>
    <row r="109" spans="12:12" x14ac:dyDescent="0.35">
      <c r="L109" s="149" t="s">
        <v>267</v>
      </c>
    </row>
    <row r="110" spans="12:12" x14ac:dyDescent="0.35">
      <c r="L110" s="149" t="s">
        <v>268</v>
      </c>
    </row>
    <row r="111" spans="12:12" x14ac:dyDescent="0.35">
      <c r="L111" s="149" t="s">
        <v>269</v>
      </c>
    </row>
    <row r="112" spans="12:12" x14ac:dyDescent="0.35">
      <c r="L112" s="149" t="s">
        <v>270</v>
      </c>
    </row>
    <row r="113" spans="12:12" x14ac:dyDescent="0.35">
      <c r="L113" s="149" t="s">
        <v>271</v>
      </c>
    </row>
    <row r="114" spans="12:12" x14ac:dyDescent="0.35">
      <c r="L114" s="149" t="s">
        <v>272</v>
      </c>
    </row>
    <row r="115" spans="12:12" x14ac:dyDescent="0.35">
      <c r="L115" s="149" t="s">
        <v>273</v>
      </c>
    </row>
    <row r="116" spans="12:12" x14ac:dyDescent="0.35">
      <c r="L116" s="149" t="s">
        <v>274</v>
      </c>
    </row>
    <row r="117" spans="12:12" x14ac:dyDescent="0.35">
      <c r="L117" s="149" t="s">
        <v>275</v>
      </c>
    </row>
    <row r="118" spans="12:12" x14ac:dyDescent="0.35">
      <c r="L118" s="149" t="s">
        <v>276</v>
      </c>
    </row>
    <row r="119" spans="12:12" x14ac:dyDescent="0.35">
      <c r="L119" s="149" t="s">
        <v>277</v>
      </c>
    </row>
    <row r="120" spans="12:12" x14ac:dyDescent="0.35">
      <c r="L120" s="149" t="s">
        <v>278</v>
      </c>
    </row>
    <row r="121" spans="12:12" x14ac:dyDescent="0.35">
      <c r="L121" s="149" t="s">
        <v>279</v>
      </c>
    </row>
    <row r="122" spans="12:12" x14ac:dyDescent="0.35">
      <c r="L122" s="149" t="s">
        <v>280</v>
      </c>
    </row>
    <row r="123" spans="12:12" x14ac:dyDescent="0.35">
      <c r="L123" s="149" t="s">
        <v>281</v>
      </c>
    </row>
    <row r="124" spans="12:12" x14ac:dyDescent="0.35">
      <c r="L124" s="149" t="s">
        <v>282</v>
      </c>
    </row>
    <row r="125" spans="12:12" x14ac:dyDescent="0.35">
      <c r="L125" s="149" t="s">
        <v>283</v>
      </c>
    </row>
    <row r="126" spans="12:12" x14ac:dyDescent="0.35">
      <c r="L126" s="149" t="s">
        <v>284</v>
      </c>
    </row>
    <row r="127" spans="12:12" x14ac:dyDescent="0.35">
      <c r="L127" s="149" t="s">
        <v>285</v>
      </c>
    </row>
    <row r="128" spans="12:12" x14ac:dyDescent="0.35">
      <c r="L128" s="149" t="s">
        <v>286</v>
      </c>
    </row>
    <row r="129" spans="12:12" x14ac:dyDescent="0.35">
      <c r="L129" s="149" t="s">
        <v>287</v>
      </c>
    </row>
    <row r="130" spans="12:12" x14ac:dyDescent="0.35">
      <c r="L130" s="149" t="s">
        <v>288</v>
      </c>
    </row>
    <row r="131" spans="12:12" x14ac:dyDescent="0.35">
      <c r="L131" s="149" t="s">
        <v>289</v>
      </c>
    </row>
    <row r="132" spans="12:12" x14ac:dyDescent="0.35">
      <c r="L132" s="149" t="s">
        <v>290</v>
      </c>
    </row>
    <row r="133" spans="12:12" x14ac:dyDescent="0.35">
      <c r="L133" s="149" t="s">
        <v>291</v>
      </c>
    </row>
    <row r="134" spans="12:12" x14ac:dyDescent="0.35">
      <c r="L134" s="149" t="s">
        <v>292</v>
      </c>
    </row>
    <row r="135" spans="12:12" x14ac:dyDescent="0.35">
      <c r="L135" s="149" t="s">
        <v>293</v>
      </c>
    </row>
    <row r="136" spans="12:12" x14ac:dyDescent="0.35">
      <c r="L136" s="149" t="s">
        <v>294</v>
      </c>
    </row>
    <row r="137" spans="12:12" x14ac:dyDescent="0.35">
      <c r="L137" s="149" t="s">
        <v>295</v>
      </c>
    </row>
    <row r="138" spans="12:12" x14ac:dyDescent="0.35">
      <c r="L138" s="149" t="s">
        <v>296</v>
      </c>
    </row>
    <row r="139" spans="12:12" x14ac:dyDescent="0.35">
      <c r="L139" s="149" t="s">
        <v>297</v>
      </c>
    </row>
    <row r="140" spans="12:12" x14ac:dyDescent="0.35">
      <c r="L140" s="149" t="s">
        <v>298</v>
      </c>
    </row>
    <row r="141" spans="12:12" x14ac:dyDescent="0.35">
      <c r="L141" s="148" t="s">
        <v>299</v>
      </c>
    </row>
    <row r="142" spans="12:12" x14ac:dyDescent="0.35">
      <c r="L142" s="149" t="s">
        <v>300</v>
      </c>
    </row>
    <row r="143" spans="12:12" x14ac:dyDescent="0.35">
      <c r="L143" s="149" t="s">
        <v>301</v>
      </c>
    </row>
    <row r="144" spans="12:12" x14ac:dyDescent="0.35">
      <c r="L144" s="149" t="s">
        <v>302</v>
      </c>
    </row>
    <row r="145" spans="12:12" x14ac:dyDescent="0.35">
      <c r="L145" s="149" t="s">
        <v>303</v>
      </c>
    </row>
    <row r="146" spans="12:12" x14ac:dyDescent="0.35">
      <c r="L146" s="149" t="s">
        <v>304</v>
      </c>
    </row>
    <row r="147" spans="12:12" x14ac:dyDescent="0.35">
      <c r="L147" s="149" t="s">
        <v>305</v>
      </c>
    </row>
    <row r="148" spans="12:12" x14ac:dyDescent="0.35">
      <c r="L148" s="149" t="s">
        <v>306</v>
      </c>
    </row>
    <row r="149" spans="12:12" x14ac:dyDescent="0.35">
      <c r="L149" s="149" t="s">
        <v>307</v>
      </c>
    </row>
    <row r="150" spans="12:12" x14ac:dyDescent="0.35">
      <c r="L150" s="149" t="s">
        <v>308</v>
      </c>
    </row>
    <row r="151" spans="12:12" x14ac:dyDescent="0.35">
      <c r="L151" s="149" t="s">
        <v>309</v>
      </c>
    </row>
    <row r="152" spans="12:12" x14ac:dyDescent="0.35">
      <c r="L152" s="148" t="s">
        <v>310</v>
      </c>
    </row>
    <row r="153" spans="12:12" x14ac:dyDescent="0.35">
      <c r="L153" s="149" t="s">
        <v>311</v>
      </c>
    </row>
    <row r="154" spans="12:12" x14ac:dyDescent="0.35">
      <c r="L154" s="149" t="s">
        <v>312</v>
      </c>
    </row>
    <row r="155" spans="12:12" x14ac:dyDescent="0.35">
      <c r="L155" s="149" t="s">
        <v>313</v>
      </c>
    </row>
    <row r="156" spans="12:12" x14ac:dyDescent="0.35">
      <c r="L156" s="149" t="s">
        <v>314</v>
      </c>
    </row>
    <row r="157" spans="12:12" x14ac:dyDescent="0.35">
      <c r="L157" s="149" t="s">
        <v>315</v>
      </c>
    </row>
    <row r="158" spans="12:12" x14ac:dyDescent="0.35">
      <c r="L158" s="148" t="s">
        <v>316</v>
      </c>
    </row>
    <row r="159" spans="12:12" x14ac:dyDescent="0.35">
      <c r="L159" s="149" t="s">
        <v>317</v>
      </c>
    </row>
    <row r="160" spans="12:12" x14ac:dyDescent="0.35">
      <c r="L160" s="149" t="s">
        <v>318</v>
      </c>
    </row>
    <row r="161" spans="12:12" x14ac:dyDescent="0.35">
      <c r="L161" s="149" t="s">
        <v>319</v>
      </c>
    </row>
    <row r="162" spans="12:12" x14ac:dyDescent="0.35">
      <c r="L162" s="149" t="s">
        <v>320</v>
      </c>
    </row>
    <row r="163" spans="12:12" x14ac:dyDescent="0.35">
      <c r="L163" s="149" t="s">
        <v>321</v>
      </c>
    </row>
    <row r="164" spans="12:12" x14ac:dyDescent="0.35">
      <c r="L164" s="149" t="s">
        <v>322</v>
      </c>
    </row>
    <row r="165" spans="12:12" x14ac:dyDescent="0.35">
      <c r="L165" s="149" t="s">
        <v>323</v>
      </c>
    </row>
    <row r="166" spans="12:12" x14ac:dyDescent="0.35">
      <c r="L166" s="149" t="s">
        <v>324</v>
      </c>
    </row>
    <row r="167" spans="12:12" x14ac:dyDescent="0.35">
      <c r="L167" s="149" t="s">
        <v>325</v>
      </c>
    </row>
    <row r="168" spans="12:12" x14ac:dyDescent="0.35">
      <c r="L168" s="149" t="s">
        <v>326</v>
      </c>
    </row>
    <row r="169" spans="12:12" x14ac:dyDescent="0.35">
      <c r="L169" s="149" t="s">
        <v>327</v>
      </c>
    </row>
    <row r="170" spans="12:12" x14ac:dyDescent="0.35">
      <c r="L170" s="149" t="s">
        <v>328</v>
      </c>
    </row>
    <row r="171" spans="12:12" x14ac:dyDescent="0.35">
      <c r="L171" s="149" t="s">
        <v>329</v>
      </c>
    </row>
    <row r="172" spans="12:12" x14ac:dyDescent="0.35">
      <c r="L172" s="149" t="s">
        <v>330</v>
      </c>
    </row>
    <row r="173" spans="12:12" x14ac:dyDescent="0.35">
      <c r="L173" s="149" t="s">
        <v>331</v>
      </c>
    </row>
    <row r="174" spans="12:12" x14ac:dyDescent="0.35">
      <c r="L174" s="149" t="s">
        <v>332</v>
      </c>
    </row>
    <row r="175" spans="12:12" x14ac:dyDescent="0.35">
      <c r="L175" s="149" t="s">
        <v>333</v>
      </c>
    </row>
    <row r="176" spans="12:12" x14ac:dyDescent="0.35">
      <c r="L176" s="149" t="s">
        <v>334</v>
      </c>
    </row>
    <row r="177" spans="12:12" x14ac:dyDescent="0.35">
      <c r="L177" s="148" t="s">
        <v>335</v>
      </c>
    </row>
    <row r="178" spans="12:12" x14ac:dyDescent="0.35">
      <c r="L178" s="149" t="s">
        <v>336</v>
      </c>
    </row>
    <row r="179" spans="12:12" x14ac:dyDescent="0.35">
      <c r="L179" s="148" t="s">
        <v>337</v>
      </c>
    </row>
    <row r="180" spans="12:12" x14ac:dyDescent="0.35">
      <c r="L180" s="149" t="s">
        <v>338</v>
      </c>
    </row>
    <row r="181" spans="12:12" x14ac:dyDescent="0.35">
      <c r="L181" s="149" t="s">
        <v>339</v>
      </c>
    </row>
    <row r="182" spans="12:12" x14ac:dyDescent="0.35">
      <c r="L182" s="149" t="s">
        <v>340</v>
      </c>
    </row>
    <row r="183" spans="12:12" x14ac:dyDescent="0.35">
      <c r="L183" s="148" t="s">
        <v>341</v>
      </c>
    </row>
    <row r="184" spans="12:12" x14ac:dyDescent="0.35">
      <c r="L184" s="149" t="s">
        <v>342</v>
      </c>
    </row>
    <row r="185" spans="12:12" x14ac:dyDescent="0.35">
      <c r="L185" s="149" t="s">
        <v>343</v>
      </c>
    </row>
    <row r="186" spans="12:12" x14ac:dyDescent="0.35">
      <c r="L186" s="149" t="s">
        <v>344</v>
      </c>
    </row>
    <row r="187" spans="12:12" x14ac:dyDescent="0.35">
      <c r="L187" s="149" t="s">
        <v>345</v>
      </c>
    </row>
    <row r="188" spans="12:12" x14ac:dyDescent="0.35">
      <c r="L188" s="149" t="s">
        <v>346</v>
      </c>
    </row>
    <row r="189" spans="12:12" x14ac:dyDescent="0.35">
      <c r="L189" s="149" t="s">
        <v>347</v>
      </c>
    </row>
    <row r="190" spans="12:12" x14ac:dyDescent="0.35">
      <c r="L190" s="149" t="s">
        <v>348</v>
      </c>
    </row>
    <row r="191" spans="12:12" x14ac:dyDescent="0.35">
      <c r="L191" s="149" t="s">
        <v>349</v>
      </c>
    </row>
    <row r="192" spans="12:12" x14ac:dyDescent="0.35">
      <c r="L192" s="149" t="s">
        <v>350</v>
      </c>
    </row>
    <row r="193" spans="12:12" x14ac:dyDescent="0.35">
      <c r="L193" s="149" t="s">
        <v>351</v>
      </c>
    </row>
    <row r="194" spans="12:12" x14ac:dyDescent="0.35">
      <c r="L194" s="149" t="s">
        <v>352</v>
      </c>
    </row>
    <row r="195" spans="12:12" x14ac:dyDescent="0.35">
      <c r="L195" s="149" t="s">
        <v>353</v>
      </c>
    </row>
    <row r="196" spans="12:12" x14ac:dyDescent="0.35">
      <c r="L196" s="149" t="s">
        <v>354</v>
      </c>
    </row>
    <row r="197" spans="12:12" x14ac:dyDescent="0.35">
      <c r="L197" s="149" t="s">
        <v>355</v>
      </c>
    </row>
    <row r="198" spans="12:12" x14ac:dyDescent="0.35">
      <c r="L198" s="149" t="s">
        <v>356</v>
      </c>
    </row>
    <row r="199" spans="12:12" x14ac:dyDescent="0.35">
      <c r="L199" s="149" t="s">
        <v>357</v>
      </c>
    </row>
    <row r="200" spans="12:12" x14ac:dyDescent="0.35">
      <c r="L200" s="149" t="s">
        <v>358</v>
      </c>
    </row>
    <row r="201" spans="12:12" x14ac:dyDescent="0.35">
      <c r="L201" s="149" t="s">
        <v>359</v>
      </c>
    </row>
    <row r="202" spans="12:12" x14ac:dyDescent="0.35">
      <c r="L202" s="149" t="s">
        <v>360</v>
      </c>
    </row>
    <row r="203" spans="12:12" x14ac:dyDescent="0.35">
      <c r="L203" s="149" t="s">
        <v>361</v>
      </c>
    </row>
    <row r="204" spans="12:12" x14ac:dyDescent="0.35">
      <c r="L204" s="149" t="s">
        <v>362</v>
      </c>
    </row>
    <row r="205" spans="12:12" x14ac:dyDescent="0.35">
      <c r="L205" s="149" t="s">
        <v>363</v>
      </c>
    </row>
    <row r="206" spans="12:12" x14ac:dyDescent="0.35">
      <c r="L206" s="149" t="s">
        <v>364</v>
      </c>
    </row>
    <row r="207" spans="12:12" x14ac:dyDescent="0.35">
      <c r="L207" s="149" t="s">
        <v>365</v>
      </c>
    </row>
    <row r="208" spans="12:12" x14ac:dyDescent="0.35">
      <c r="L208" s="149" t="s">
        <v>366</v>
      </c>
    </row>
    <row r="209" spans="12:12" x14ac:dyDescent="0.35">
      <c r="L209" s="148" t="s">
        <v>367</v>
      </c>
    </row>
    <row r="210" spans="12:12" x14ac:dyDescent="0.35">
      <c r="L210" s="149" t="s">
        <v>368</v>
      </c>
    </row>
    <row r="211" spans="12:12" x14ac:dyDescent="0.35">
      <c r="L211" s="149" t="s">
        <v>369</v>
      </c>
    </row>
    <row r="212" spans="12:12" x14ac:dyDescent="0.35">
      <c r="L212" s="149" t="s">
        <v>370</v>
      </c>
    </row>
    <row r="213" spans="12:12" x14ac:dyDescent="0.35">
      <c r="L213" s="148" t="s">
        <v>371</v>
      </c>
    </row>
    <row r="214" spans="12:12" x14ac:dyDescent="0.35">
      <c r="L214" s="149" t="s">
        <v>372</v>
      </c>
    </row>
    <row r="215" spans="12:12" x14ac:dyDescent="0.35">
      <c r="L215" s="149" t="s">
        <v>373</v>
      </c>
    </row>
    <row r="216" spans="12:12" x14ac:dyDescent="0.35">
      <c r="L216" s="149" t="s">
        <v>374</v>
      </c>
    </row>
    <row r="217" spans="12:12" x14ac:dyDescent="0.35">
      <c r="L217" s="148" t="s">
        <v>375</v>
      </c>
    </row>
    <row r="218" spans="12:12" x14ac:dyDescent="0.35">
      <c r="L218" s="149" t="s">
        <v>376</v>
      </c>
    </row>
    <row r="219" spans="12:12" x14ac:dyDescent="0.35">
      <c r="L219" s="149" t="s">
        <v>377</v>
      </c>
    </row>
    <row r="220" spans="12:12" x14ac:dyDescent="0.35">
      <c r="L220" s="149" t="s">
        <v>378</v>
      </c>
    </row>
    <row r="221" spans="12:12" x14ac:dyDescent="0.35">
      <c r="L221" s="149" t="s">
        <v>379</v>
      </c>
    </row>
    <row r="222" spans="12:12" x14ac:dyDescent="0.35">
      <c r="L222" s="149" t="s">
        <v>380</v>
      </c>
    </row>
    <row r="223" spans="12:12" x14ac:dyDescent="0.35">
      <c r="L223" s="149" t="s">
        <v>381</v>
      </c>
    </row>
    <row r="224" spans="12:12" x14ac:dyDescent="0.35">
      <c r="L224" s="149" t="s">
        <v>382</v>
      </c>
    </row>
    <row r="225" spans="12:12" x14ac:dyDescent="0.35">
      <c r="L225" s="149" t="s">
        <v>383</v>
      </c>
    </row>
    <row r="226" spans="12:12" x14ac:dyDescent="0.35">
      <c r="L226" s="149" t="s">
        <v>384</v>
      </c>
    </row>
    <row r="227" spans="12:12" x14ac:dyDescent="0.35">
      <c r="L227" s="149" t="s">
        <v>385</v>
      </c>
    </row>
    <row r="228" spans="12:12" x14ac:dyDescent="0.35">
      <c r="L228" s="149" t="s">
        <v>386</v>
      </c>
    </row>
    <row r="229" spans="12:12" x14ac:dyDescent="0.35">
      <c r="L229" s="149" t="s">
        <v>387</v>
      </c>
    </row>
    <row r="230" spans="12:12" x14ac:dyDescent="0.35">
      <c r="L230" s="149" t="s">
        <v>388</v>
      </c>
    </row>
    <row r="231" spans="12:12" x14ac:dyDescent="0.35">
      <c r="L231" s="149" t="s">
        <v>389</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1"/>
  </sheetPr>
  <dimension ref="A1:E69"/>
  <sheetViews>
    <sheetView workbookViewId="0">
      <selection activeCell="B8" sqref="B8"/>
    </sheetView>
  </sheetViews>
  <sheetFormatPr defaultColWidth="9.08984375" defaultRowHeight="14.5" x14ac:dyDescent="0.35"/>
  <cols>
    <col min="1" max="1" width="4.54296875" style="113" customWidth="1"/>
    <col min="2" max="2" width="68.90625" style="72" customWidth="1"/>
    <col min="3" max="3" width="11.54296875" style="72" customWidth="1"/>
    <col min="4" max="4" width="4.6328125" style="72" hidden="1" customWidth="1"/>
    <col min="5" max="5" width="38.36328125" style="72" customWidth="1"/>
    <col min="6" max="16384" width="9.08984375" style="72"/>
  </cols>
  <sheetData>
    <row r="1" spans="1:5" ht="17.25" customHeight="1" x14ac:dyDescent="0.35"/>
    <row r="2" spans="1:5" ht="44.15" customHeight="1" x14ac:dyDescent="0.35">
      <c r="B2" s="119" t="s">
        <v>116</v>
      </c>
    </row>
    <row r="3" spans="1:5" s="113" customFormat="1" ht="24" customHeight="1" x14ac:dyDescent="0.35">
      <c r="D3" s="114"/>
      <c r="E3" s="115"/>
    </row>
    <row r="4" spans="1:5" ht="32.15" customHeight="1" x14ac:dyDescent="0.35">
      <c r="B4" s="146" t="s">
        <v>15</v>
      </c>
      <c r="C4" s="145">
        <f>SUM(C6:C12)/4</f>
        <v>0</v>
      </c>
      <c r="D4" s="117">
        <f>IF(C4&gt;99.9%,1,0)</f>
        <v>0</v>
      </c>
    </row>
    <row r="5" spans="1:5" ht="31.25" customHeight="1" x14ac:dyDescent="0.35">
      <c r="B5" s="162" t="s">
        <v>428</v>
      </c>
      <c r="C5" s="118"/>
    </row>
    <row r="6" spans="1:5" s="117" customFormat="1" ht="32.15" customHeight="1" x14ac:dyDescent="0.35">
      <c r="A6" s="116"/>
      <c r="B6" s="146" t="s">
        <v>111</v>
      </c>
      <c r="C6" s="145">
        <f>'Your Company Details'!E4</f>
        <v>0</v>
      </c>
      <c r="D6" s="117">
        <f>IF(C6&gt;99.9%,1,0)</f>
        <v>0</v>
      </c>
    </row>
    <row r="7" spans="1:5" ht="31.25" customHeight="1" x14ac:dyDescent="0.35">
      <c r="B7" s="160" t="str">
        <f>IF(C6=100%,"Thank you for completing this section","You need to provide the full set of information and all the contacts required")</f>
        <v>You need to provide the full set of information and all the contacts required</v>
      </c>
      <c r="C7" s="118"/>
    </row>
    <row r="8" spans="1:5" s="117" customFormat="1" ht="32.15" customHeight="1" x14ac:dyDescent="0.35">
      <c r="A8" s="116"/>
      <c r="B8" s="146" t="s">
        <v>525</v>
      </c>
      <c r="C8" s="145">
        <f>'Your Classes'!E4</f>
        <v>0</v>
      </c>
      <c r="D8" s="117">
        <f>IF(C8&gt;99.9%,1,0)</f>
        <v>0</v>
      </c>
    </row>
    <row r="9" spans="1:5" s="117" customFormat="1" ht="26" x14ac:dyDescent="0.35">
      <c r="A9" s="116"/>
      <c r="B9" s="160" t="str">
        <f>IF(C8=100%,"Thank you for completing this section","Please ensure you have answered all the questions")</f>
        <v>Please ensure you have answered all the questions</v>
      </c>
      <c r="C9" s="120"/>
    </row>
    <row r="10" spans="1:5" s="117" customFormat="1" ht="32.15" customHeight="1" x14ac:dyDescent="0.35">
      <c r="A10" s="116"/>
      <c r="B10" s="146" t="s">
        <v>21</v>
      </c>
      <c r="C10" s="145">
        <f>'Your Markets'!D6</f>
        <v>0</v>
      </c>
      <c r="D10" s="117">
        <f>IF(C10&gt;99.9%,1,0)</f>
        <v>0</v>
      </c>
    </row>
    <row r="11" spans="1:5" s="117" customFormat="1" ht="26" x14ac:dyDescent="0.35">
      <c r="A11" s="116"/>
      <c r="B11" s="160" t="str">
        <f>IF(C10=100%,"Thank you for completing this section","You need to tell us all the Markets you want to trade with on PPL")</f>
        <v>You need to tell us all the Markets you want to trade with on PPL</v>
      </c>
      <c r="C11" s="120"/>
    </row>
    <row r="12" spans="1:5" s="117" customFormat="1" ht="32.15" customHeight="1" x14ac:dyDescent="0.35">
      <c r="A12" s="116"/>
      <c r="B12" s="146" t="s">
        <v>112</v>
      </c>
      <c r="C12" s="145">
        <f>'Your User Details'!U56/100</f>
        <v>0</v>
      </c>
      <c r="D12" s="117">
        <f>IF(C12&gt;99.9%,1,0)</f>
        <v>0</v>
      </c>
    </row>
    <row r="13" spans="1:5" s="117" customFormat="1" ht="26" x14ac:dyDescent="0.35">
      <c r="A13" s="116"/>
      <c r="B13" s="160" t="str">
        <f>IF(C12,"Thank you for completing this section","You need to add at least one team and one user")</f>
        <v>You need to add at least one team and one user</v>
      </c>
      <c r="C13" s="120"/>
    </row>
    <row r="14" spans="1:5" ht="19.5" x14ac:dyDescent="0.35">
      <c r="C14" s="89"/>
    </row>
    <row r="65" spans="1:1" x14ac:dyDescent="0.35">
      <c r="A65" s="116"/>
    </row>
    <row r="66" spans="1:1" x14ac:dyDescent="0.35">
      <c r="A66" s="116"/>
    </row>
    <row r="67" spans="1:1" x14ac:dyDescent="0.35">
      <c r="A67" s="116"/>
    </row>
    <row r="68" spans="1:1" x14ac:dyDescent="0.35">
      <c r="A68" s="116"/>
    </row>
    <row r="69" spans="1:1" x14ac:dyDescent="0.35">
      <c r="A69" s="116"/>
    </row>
  </sheetData>
  <sheetProtection algorithmName="SHA-512" hashValue="a/Ur0+jqOtgMnAoZYXbanBbZB8MaONx3ERDC5UZ687/JdcnohH7u1q96u3WH5oZhMwJfDduO90bfIB9uzfozEQ==" saltValue="7wwHrqCCMmvI+8n0Vcnb8Q==" spinCount="100000" sheet="1" objects="1" scenarios="1" selectLockedCells="1" selectUnlockedCells="1"/>
  <conditionalFormatting sqref="C3">
    <cfRule type="cellIs" dxfId="634" priority="47" operator="equal">
      <formula>"û"</formula>
    </cfRule>
  </conditionalFormatting>
  <conditionalFormatting sqref="C14">
    <cfRule type="cellIs" dxfId="633" priority="44" operator="equal">
      <formula>"û"</formula>
    </cfRule>
  </conditionalFormatting>
  <conditionalFormatting sqref="C14">
    <cfRule type="cellIs" dxfId="632" priority="43" operator="equal">
      <formula>"ü"</formula>
    </cfRule>
  </conditionalFormatting>
  <conditionalFormatting sqref="C4:C5 C7">
    <cfRule type="cellIs" dxfId="631" priority="42" operator="equal">
      <formula>"û"</formula>
    </cfRule>
  </conditionalFormatting>
  <conditionalFormatting sqref="C4:C5 C7">
    <cfRule type="cellIs" dxfId="630" priority="41" operator="equal">
      <formula>"ü"</formula>
    </cfRule>
  </conditionalFormatting>
  <conditionalFormatting sqref="B4">
    <cfRule type="expression" dxfId="629" priority="37">
      <formula>D4&lt;&gt;1</formula>
    </cfRule>
    <cfRule type="expression" dxfId="628" priority="39">
      <formula>D4=1</formula>
    </cfRule>
    <cfRule type="colorScale" priority="40">
      <colorScale>
        <cfvo type="min"/>
        <cfvo type="max"/>
        <color rgb="FFFF7128"/>
        <color rgb="FFFFEF9C"/>
      </colorScale>
    </cfRule>
  </conditionalFormatting>
  <conditionalFormatting sqref="C4">
    <cfRule type="expression" dxfId="627" priority="36">
      <formula>D4&lt;&gt;1</formula>
    </cfRule>
    <cfRule type="expression" dxfId="626" priority="38">
      <formula>D4=1</formula>
    </cfRule>
  </conditionalFormatting>
  <conditionalFormatting sqref="C8">
    <cfRule type="cellIs" dxfId="625" priority="35" operator="equal">
      <formula>"û"</formula>
    </cfRule>
  </conditionalFormatting>
  <conditionalFormatting sqref="C8">
    <cfRule type="cellIs" dxfId="624" priority="34" operator="equal">
      <formula>"ü"</formula>
    </cfRule>
  </conditionalFormatting>
  <conditionalFormatting sqref="B8">
    <cfRule type="expression" dxfId="623" priority="30">
      <formula>D8&lt;&gt;1</formula>
    </cfRule>
    <cfRule type="expression" dxfId="622" priority="32">
      <formula>D8=1</formula>
    </cfRule>
    <cfRule type="colorScale" priority="33">
      <colorScale>
        <cfvo type="min"/>
        <cfvo type="max"/>
        <color rgb="FFFF7128"/>
        <color rgb="FFFFEF9C"/>
      </colorScale>
    </cfRule>
  </conditionalFormatting>
  <conditionalFormatting sqref="C8">
    <cfRule type="expression" dxfId="621" priority="29">
      <formula>D8&lt;&gt;1</formula>
    </cfRule>
    <cfRule type="expression" dxfId="620" priority="31">
      <formula>D8=1</formula>
    </cfRule>
  </conditionalFormatting>
  <conditionalFormatting sqref="C10">
    <cfRule type="cellIs" dxfId="619" priority="28" operator="equal">
      <formula>"û"</formula>
    </cfRule>
  </conditionalFormatting>
  <conditionalFormatting sqref="C10">
    <cfRule type="cellIs" dxfId="618" priority="27" operator="equal">
      <formula>"ü"</formula>
    </cfRule>
  </conditionalFormatting>
  <conditionalFormatting sqref="B10">
    <cfRule type="expression" dxfId="617" priority="23">
      <formula>D10&lt;&gt;1</formula>
    </cfRule>
    <cfRule type="expression" dxfId="616" priority="25">
      <formula>D10=1</formula>
    </cfRule>
    <cfRule type="colorScale" priority="26">
      <colorScale>
        <cfvo type="min"/>
        <cfvo type="max"/>
        <color rgb="FFFF7128"/>
        <color rgb="FFFFEF9C"/>
      </colorScale>
    </cfRule>
  </conditionalFormatting>
  <conditionalFormatting sqref="C10">
    <cfRule type="expression" dxfId="615" priority="22">
      <formula>D10&lt;&gt;1</formula>
    </cfRule>
    <cfRule type="expression" dxfId="614" priority="24">
      <formula>D10=1</formula>
    </cfRule>
  </conditionalFormatting>
  <conditionalFormatting sqref="C12">
    <cfRule type="cellIs" dxfId="613" priority="14" operator="equal">
      <formula>"û"</formula>
    </cfRule>
  </conditionalFormatting>
  <conditionalFormatting sqref="C12">
    <cfRule type="cellIs" dxfId="612" priority="13" operator="equal">
      <formula>"ü"</formula>
    </cfRule>
  </conditionalFormatting>
  <conditionalFormatting sqref="B12">
    <cfRule type="expression" dxfId="611" priority="9">
      <formula>D12&lt;&gt;1</formula>
    </cfRule>
    <cfRule type="expression" dxfId="610" priority="11">
      <formula>D12=1</formula>
    </cfRule>
    <cfRule type="colorScale" priority="12">
      <colorScale>
        <cfvo type="min"/>
        <cfvo type="max"/>
        <color rgb="FFFF7128"/>
        <color rgb="FFFFEF9C"/>
      </colorScale>
    </cfRule>
  </conditionalFormatting>
  <conditionalFormatting sqref="C12">
    <cfRule type="expression" dxfId="609" priority="8">
      <formula>D12&lt;&gt;1</formula>
    </cfRule>
    <cfRule type="expression" dxfId="608" priority="10">
      <formula>D12=1</formula>
    </cfRule>
  </conditionalFormatting>
  <conditionalFormatting sqref="C6">
    <cfRule type="cellIs" dxfId="607" priority="7" operator="equal">
      <formula>"û"</formula>
    </cfRule>
  </conditionalFormatting>
  <conditionalFormatting sqref="C6">
    <cfRule type="cellIs" dxfId="606" priority="6" operator="equal">
      <formula>"ü"</formula>
    </cfRule>
  </conditionalFormatting>
  <conditionalFormatting sqref="B6">
    <cfRule type="expression" dxfId="605" priority="2">
      <formula>D6&lt;&gt;1</formula>
    </cfRule>
    <cfRule type="expression" dxfId="604" priority="4">
      <formula>D6=1</formula>
    </cfRule>
    <cfRule type="colorScale" priority="5">
      <colorScale>
        <cfvo type="min"/>
        <cfvo type="max"/>
        <color rgb="FFFF7128"/>
        <color rgb="FFFFEF9C"/>
      </colorScale>
    </cfRule>
  </conditionalFormatting>
  <conditionalFormatting sqref="C6">
    <cfRule type="expression" dxfId="603" priority="1">
      <formula>D6&lt;&gt;1</formula>
    </cfRule>
    <cfRule type="expression" dxfId="602" priority="3">
      <formula>D6=1</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3" tint="0.39997558519241921"/>
  </sheetPr>
  <dimension ref="B2:G184"/>
  <sheetViews>
    <sheetView workbookViewId="0">
      <pane ySplit="5" topLeftCell="A6" activePane="bottomLeft" state="frozen"/>
      <selection pane="bottomLeft" activeCell="D8" sqref="D8"/>
    </sheetView>
  </sheetViews>
  <sheetFormatPr defaultColWidth="9.08984375" defaultRowHeight="14.5" x14ac:dyDescent="0.35"/>
  <cols>
    <col min="1" max="2" width="4.54296875" style="21" customWidth="1"/>
    <col min="3" max="3" width="40.36328125" style="21" customWidth="1"/>
    <col min="4" max="4" width="74" style="22" customWidth="1"/>
    <col min="5" max="5" width="12.453125" style="21" customWidth="1"/>
    <col min="6" max="6" width="67.6328125" style="22" customWidth="1"/>
    <col min="7" max="7" width="12.08984375" style="22" hidden="1" customWidth="1"/>
    <col min="8" max="16384" width="9.08984375" style="21"/>
  </cols>
  <sheetData>
    <row r="2" spans="2:7" s="22" customFormat="1" ht="43.5" customHeight="1" x14ac:dyDescent="0.35">
      <c r="B2" s="23" t="s">
        <v>111</v>
      </c>
      <c r="C2" s="21"/>
      <c r="E2" s="21"/>
    </row>
    <row r="3" spans="2:7" s="22" customFormat="1" ht="17" x14ac:dyDescent="0.4">
      <c r="B3" s="24" t="s">
        <v>28</v>
      </c>
      <c r="C3" s="21"/>
      <c r="E3" s="22" t="s">
        <v>11</v>
      </c>
    </row>
    <row r="4" spans="2:7" s="22" customFormat="1" ht="19.5" x14ac:dyDescent="0.45">
      <c r="B4" s="21" t="s">
        <v>83</v>
      </c>
      <c r="C4" s="21"/>
      <c r="E4" s="107">
        <f>G184/100</f>
        <v>0</v>
      </c>
    </row>
    <row r="6" spans="2:7" ht="26" x14ac:dyDescent="0.6">
      <c r="B6" s="41" t="s">
        <v>29</v>
      </c>
      <c r="C6" s="25"/>
    </row>
    <row r="8" spans="2:7" s="29" customFormat="1" ht="21.9" customHeight="1" x14ac:dyDescent="0.35">
      <c r="B8" s="26">
        <v>1.1000000000000001</v>
      </c>
      <c r="C8" s="27" t="s">
        <v>30</v>
      </c>
      <c r="D8" s="102"/>
      <c r="E8" s="100" t="str">
        <f>IF(ISBLANK(D8),"û","ü")</f>
        <v>û</v>
      </c>
      <c r="F8" s="28" t="str">
        <f>IF(ISBLANK(D8),"Please add your registered company name","This is how your company will be displayed on PPL")</f>
        <v>Please add your registered company name</v>
      </c>
      <c r="G8" s="30" t="str">
        <f>IF(ISBLANK(D8),"0",1.724)</f>
        <v>0</v>
      </c>
    </row>
    <row r="9" spans="2:7" s="29" customFormat="1" ht="21.9" customHeight="1" x14ac:dyDescent="0.35">
      <c r="B9" s="26">
        <v>1.2</v>
      </c>
      <c r="C9" s="27" t="s">
        <v>31</v>
      </c>
      <c r="D9" s="28"/>
      <c r="E9" s="100"/>
      <c r="F9" s="28"/>
      <c r="G9" s="30"/>
    </row>
    <row r="10" spans="2:7" s="29" customFormat="1" ht="21.9" customHeight="1" x14ac:dyDescent="0.35">
      <c r="B10" s="26"/>
      <c r="C10" s="29" t="s">
        <v>158</v>
      </c>
      <c r="D10" s="102"/>
      <c r="E10" s="100" t="str">
        <f>IF(ISBLANK(D10),"û","ü")</f>
        <v>û</v>
      </c>
      <c r="F10" s="28" t="str">
        <f>IF(ISBLANK(D10),"Please add your company address","")</f>
        <v>Please add your company address</v>
      </c>
      <c r="G10" s="30" t="str">
        <f>IF(ISBLANK(D10),"0",1.724)</f>
        <v>0</v>
      </c>
    </row>
    <row r="11" spans="2:7" ht="5.15" customHeight="1" x14ac:dyDescent="0.35">
      <c r="B11" s="31"/>
      <c r="C11" s="32"/>
      <c r="D11" s="33"/>
    </row>
    <row r="12" spans="2:7" s="29" customFormat="1" ht="21.9" customHeight="1" x14ac:dyDescent="0.35">
      <c r="B12" s="26"/>
      <c r="C12" s="29" t="s">
        <v>159</v>
      </c>
      <c r="D12" s="102"/>
      <c r="E12" s="100"/>
      <c r="F12" s="28"/>
      <c r="G12" s="30"/>
    </row>
    <row r="13" spans="2:7" ht="5.15" customHeight="1" x14ac:dyDescent="0.35">
      <c r="B13" s="31"/>
      <c r="C13" s="32"/>
      <c r="D13" s="33"/>
    </row>
    <row r="14" spans="2:7" s="29" customFormat="1" ht="21.9" customHeight="1" x14ac:dyDescent="0.35">
      <c r="C14" s="29" t="s">
        <v>157</v>
      </c>
      <c r="D14" s="102"/>
      <c r="E14" s="100" t="str">
        <f>IF(ISBLANK(D14),"û","ü")</f>
        <v>û</v>
      </c>
      <c r="F14" s="28" t="str">
        <f>IF(ISBLANK(D14),"Please add your city","")</f>
        <v>Please add your city</v>
      </c>
      <c r="G14" s="30" t="str">
        <f>IF(ISBLANK(D14),"0",1.724)</f>
        <v>0</v>
      </c>
    </row>
    <row r="15" spans="2:7" ht="5.15" customHeight="1" x14ac:dyDescent="0.35">
      <c r="B15" s="31"/>
      <c r="C15" s="32"/>
      <c r="D15" s="33"/>
    </row>
    <row r="16" spans="2:7" s="29" customFormat="1" ht="21.9" customHeight="1" x14ac:dyDescent="0.35">
      <c r="C16" s="29" t="s">
        <v>160</v>
      </c>
      <c r="D16" s="102"/>
      <c r="E16" s="100"/>
      <c r="F16" s="28"/>
      <c r="G16" s="30"/>
    </row>
    <row r="17" spans="2:7" ht="5.15" customHeight="1" x14ac:dyDescent="0.35">
      <c r="B17" s="31"/>
      <c r="C17" s="32"/>
      <c r="D17" s="33"/>
    </row>
    <row r="18" spans="2:7" s="29" customFormat="1" ht="21.9" customHeight="1" x14ac:dyDescent="0.35">
      <c r="C18" s="29" t="s">
        <v>156</v>
      </c>
      <c r="D18" s="102"/>
      <c r="E18" s="100" t="str">
        <f>IF(ISBLANK(D18),"û","ü")</f>
        <v>û</v>
      </c>
      <c r="F18" s="28" t="str">
        <f>IF(ISBLANK(D18),"Please add your Postcode","")</f>
        <v>Please add your Postcode</v>
      </c>
      <c r="G18" s="30" t="str">
        <f>IF(ISBLANK(D18),"0",1.724)</f>
        <v>0</v>
      </c>
    </row>
    <row r="19" spans="2:7" ht="5.15" customHeight="1" x14ac:dyDescent="0.35">
      <c r="B19" s="31"/>
      <c r="C19" s="32"/>
      <c r="D19" s="33"/>
    </row>
    <row r="20" spans="2:7" s="29" customFormat="1" ht="21.9" customHeight="1" x14ac:dyDescent="0.35">
      <c r="C20" s="29" t="s">
        <v>161</v>
      </c>
      <c r="D20" s="104" t="s">
        <v>1</v>
      </c>
      <c r="E20" s="100" t="str">
        <f>IF(D20="Please select","û","ü")</f>
        <v>û</v>
      </c>
      <c r="F20" s="28" t="str">
        <f>IF(D20="Please select","Please select your country","")</f>
        <v>Please select your country</v>
      </c>
      <c r="G20" s="30">
        <f>IF(D20="Please select",0,1.724)</f>
        <v>0</v>
      </c>
    </row>
    <row r="21" spans="2:7" ht="5.15" customHeight="1" x14ac:dyDescent="0.35">
      <c r="B21" s="31"/>
      <c r="C21" s="32"/>
      <c r="D21" s="33"/>
    </row>
    <row r="22" spans="2:7" ht="105.75" customHeight="1" x14ac:dyDescent="0.35">
      <c r="B22" s="34">
        <v>1.3</v>
      </c>
      <c r="C22" s="101" t="s">
        <v>115</v>
      </c>
      <c r="D22" s="103"/>
      <c r="E22" s="100"/>
    </row>
    <row r="23" spans="2:7" ht="5.15" customHeight="1" x14ac:dyDescent="0.35">
      <c r="C23" s="32"/>
    </row>
    <row r="24" spans="2:7" s="29" customFormat="1" ht="21.9" customHeight="1" x14ac:dyDescent="0.35">
      <c r="B24" s="26">
        <v>1.4</v>
      </c>
      <c r="C24" s="27" t="s">
        <v>407</v>
      </c>
      <c r="D24" s="104" t="s">
        <v>1</v>
      </c>
      <c r="E24" s="100" t="str">
        <f>IF(D24="Please select","û","ü")</f>
        <v>û</v>
      </c>
      <c r="F24" s="28" t="str">
        <f>IF(D24="Please select","Please confirm whether you are a member of LIIBA","")</f>
        <v>Please confirm whether you are a member of LIIBA</v>
      </c>
      <c r="G24" s="30">
        <f>IF(D24="Please select",0,1.724)</f>
        <v>0</v>
      </c>
    </row>
    <row r="25" spans="2:7" ht="33" customHeight="1" x14ac:dyDescent="0.35"/>
    <row r="26" spans="2:7" ht="26" x14ac:dyDescent="0.6">
      <c r="B26" s="41" t="s">
        <v>35</v>
      </c>
    </row>
    <row r="28" spans="2:7" s="29" customFormat="1" ht="21.9" customHeight="1" x14ac:dyDescent="0.35">
      <c r="B28" s="57" t="s">
        <v>401</v>
      </c>
      <c r="C28" s="27"/>
      <c r="D28" s="42"/>
      <c r="F28" s="30"/>
      <c r="G28" s="30"/>
    </row>
    <row r="29" spans="2:7" s="29" customFormat="1" ht="21.9" customHeight="1" x14ac:dyDescent="0.35">
      <c r="B29" s="33"/>
      <c r="C29" s="27"/>
      <c r="D29" s="28"/>
      <c r="F29" s="30"/>
      <c r="G29" s="30"/>
    </row>
    <row r="30" spans="2:7" s="29" customFormat="1" ht="58" hidden="1" x14ac:dyDescent="0.35">
      <c r="B30" s="35" t="s">
        <v>37</v>
      </c>
      <c r="C30" s="36"/>
      <c r="D30" s="37" t="s">
        <v>146</v>
      </c>
      <c r="F30" s="30"/>
      <c r="G30" s="30"/>
    </row>
    <row r="31" spans="2:7" s="29" customFormat="1" ht="58" hidden="1" x14ac:dyDescent="0.35">
      <c r="B31" s="38"/>
      <c r="C31" s="39"/>
      <c r="D31" s="40" t="s">
        <v>408</v>
      </c>
      <c r="F31" s="30"/>
      <c r="G31" s="30"/>
    </row>
    <row r="32" spans="2:7" hidden="1" x14ac:dyDescent="0.35"/>
    <row r="33" spans="2:7" s="29" customFormat="1" ht="21.9" customHeight="1" x14ac:dyDescent="0.35">
      <c r="B33" s="27" t="s">
        <v>46</v>
      </c>
      <c r="D33" s="104" t="s">
        <v>1</v>
      </c>
      <c r="E33" s="100" t="str">
        <f>IF(D33="Please select","û","ü")</f>
        <v>û</v>
      </c>
      <c r="F33" s="28" t="str">
        <f>IF(D33="Please select","Please confirm if an approval is required before setting up new users","")</f>
        <v>Please confirm if an approval is required before setting up new users</v>
      </c>
      <c r="G33" s="30" t="str">
        <f>IF($D33="Yes","1.724",IF($D33="No","1.724",IF($D33="Please select","0")))</f>
        <v>0</v>
      </c>
    </row>
    <row r="35" spans="2:7" s="29" customFormat="1" ht="21.9" customHeight="1" x14ac:dyDescent="0.35">
      <c r="B35" s="26">
        <v>2.1</v>
      </c>
      <c r="C35" s="27" t="s">
        <v>152</v>
      </c>
      <c r="D35" s="28"/>
      <c r="F35" s="30"/>
      <c r="G35" s="30"/>
    </row>
    <row r="36" spans="2:7" ht="5.15" customHeight="1" x14ac:dyDescent="0.35">
      <c r="B36" s="31"/>
      <c r="C36" s="32"/>
    </row>
    <row r="37" spans="2:7" s="29" customFormat="1" ht="21.9" customHeight="1" x14ac:dyDescent="0.35">
      <c r="B37" s="26"/>
      <c r="C37" s="29" t="s">
        <v>392</v>
      </c>
      <c r="D37" s="102"/>
      <c r="E37" s="100" t="str">
        <f>IF(ISBLANK(D37),"û","ü")</f>
        <v>û</v>
      </c>
      <c r="F37" s="28" t="str">
        <f>IF(ISBLANK(D37),"Please confirm the first name of your Primary Approver","")</f>
        <v>Please confirm the first name of your Primary Approver</v>
      </c>
      <c r="G37" s="30" t="str">
        <f>IF(ISBLANK(D37),"0",1.724)</f>
        <v>0</v>
      </c>
    </row>
    <row r="38" spans="2:7" ht="5.15" customHeight="1" x14ac:dyDescent="0.35">
      <c r="B38" s="31"/>
    </row>
    <row r="39" spans="2:7" s="29" customFormat="1" ht="21.9" customHeight="1" x14ac:dyDescent="0.35">
      <c r="B39" s="26"/>
      <c r="C39" s="29" t="s">
        <v>393</v>
      </c>
      <c r="D39" s="102"/>
      <c r="E39" s="100" t="str">
        <f>IF(ISBLANK(D39),"û","ü")</f>
        <v>û</v>
      </c>
      <c r="F39" s="28" t="str">
        <f>IF(ISBLANK(D39),"Please confirm the last name of your Primary Approver","")</f>
        <v>Please confirm the last name of your Primary Approver</v>
      </c>
      <c r="G39" s="30" t="str">
        <f>IF(ISBLANK(D39),"0",1.724)</f>
        <v>0</v>
      </c>
    </row>
    <row r="40" spans="2:7" ht="5.15" customHeight="1" x14ac:dyDescent="0.35">
      <c r="B40" s="31"/>
    </row>
    <row r="41" spans="2:7" s="29" customFormat="1" ht="21.9" customHeight="1" x14ac:dyDescent="0.35">
      <c r="B41" s="26"/>
      <c r="C41" s="29" t="s">
        <v>36</v>
      </c>
      <c r="D41" s="150"/>
      <c r="E41" s="100" t="str">
        <f>IF(ISBLANK(D41),"û","ü")</f>
        <v>û</v>
      </c>
      <c r="F41" s="28" t="str">
        <f>IF(ISBLANK(D41),"Please confirm the email address of your Primary Approver","")</f>
        <v>Please confirm the email address of your Primary Approver</v>
      </c>
      <c r="G41" s="30" t="str">
        <f>IF(ISBLANK(D41),"0",1.724)</f>
        <v>0</v>
      </c>
    </row>
    <row r="42" spans="2:7" ht="5" customHeight="1" x14ac:dyDescent="0.35">
      <c r="B42" s="31"/>
    </row>
    <row r="43" spans="2:7" s="29" customFormat="1" ht="21.9" customHeight="1" x14ac:dyDescent="0.35">
      <c r="B43" s="26"/>
      <c r="C43" s="29" t="s">
        <v>394</v>
      </c>
      <c r="D43" s="102"/>
      <c r="E43" s="100" t="str">
        <f>IF(ISBLANK(D43),"û","ü")</f>
        <v>û</v>
      </c>
      <c r="F43" s="28" t="str">
        <f>IF(ISBLANK(D43),"Please confirm the telephone number of your Primary Approver","")</f>
        <v>Please confirm the telephone number of your Primary Approver</v>
      </c>
      <c r="G43" s="30" t="str">
        <f>IF(ISBLANK(D43),"0",1.724)</f>
        <v>0</v>
      </c>
    </row>
    <row r="45" spans="2:7" s="29" customFormat="1" ht="21.9" customHeight="1" x14ac:dyDescent="0.35">
      <c r="B45" s="26">
        <v>2.2000000000000002</v>
      </c>
      <c r="C45" s="27" t="s">
        <v>153</v>
      </c>
      <c r="D45" s="28"/>
      <c r="F45" s="30"/>
      <c r="G45" s="30"/>
    </row>
    <row r="46" spans="2:7" ht="5.15" customHeight="1" x14ac:dyDescent="0.35">
      <c r="B46" s="31"/>
      <c r="C46" s="32"/>
    </row>
    <row r="47" spans="2:7" s="29" customFormat="1" ht="21.9" customHeight="1" x14ac:dyDescent="0.35">
      <c r="B47" s="26"/>
      <c r="C47" s="29" t="s">
        <v>390</v>
      </c>
      <c r="D47" s="102"/>
      <c r="E47" s="100" t="str">
        <f>IF(ISBLANK(D47),"û","ü")</f>
        <v>û</v>
      </c>
      <c r="F47" s="28" t="str">
        <f>IF(ISBLANK(D47),"Please confirm the first name of your Secondary Approver","")</f>
        <v>Please confirm the first name of your Secondary Approver</v>
      </c>
      <c r="G47" s="30" t="str">
        <f>IF(ISBLANK(D47),"0",1.724)</f>
        <v>0</v>
      </c>
    </row>
    <row r="48" spans="2:7" ht="5.15" customHeight="1" x14ac:dyDescent="0.35">
      <c r="B48" s="31"/>
    </row>
    <row r="49" spans="2:7" s="29" customFormat="1" ht="21.9" customHeight="1" x14ac:dyDescent="0.35">
      <c r="B49" s="26"/>
      <c r="C49" s="29" t="s">
        <v>391</v>
      </c>
      <c r="D49" s="102"/>
      <c r="E49" s="100" t="str">
        <f>IF(ISBLANK(D49),"û","ü")</f>
        <v>û</v>
      </c>
      <c r="F49" s="28" t="str">
        <f>IF(ISBLANK(D49),"Please confirm the last name of your Secondary Approver","")</f>
        <v>Please confirm the last name of your Secondary Approver</v>
      </c>
      <c r="G49" s="30" t="str">
        <f>IF(ISBLANK(D49),"0",1.724)</f>
        <v>0</v>
      </c>
    </row>
    <row r="50" spans="2:7" ht="5.15" customHeight="1" x14ac:dyDescent="0.35">
      <c r="B50" s="31"/>
    </row>
    <row r="51" spans="2:7" s="29" customFormat="1" ht="21.9" customHeight="1" x14ac:dyDescent="0.35">
      <c r="B51" s="26"/>
      <c r="C51" s="29" t="s">
        <v>36</v>
      </c>
      <c r="D51" s="150"/>
      <c r="E51" s="100" t="str">
        <f>IF(ISBLANK(D51),"û","ü")</f>
        <v>û</v>
      </c>
      <c r="F51" s="28" t="str">
        <f>IF(ISBLANK(D51),"Please confirm the email address of your Secondary Approver","")</f>
        <v>Please confirm the email address of your Secondary Approver</v>
      </c>
      <c r="G51" s="30" t="str">
        <f>IF(ISBLANK(D51),"0",1.724)</f>
        <v>0</v>
      </c>
    </row>
    <row r="52" spans="2:7" ht="5" customHeight="1" x14ac:dyDescent="0.35">
      <c r="B52" s="31"/>
    </row>
    <row r="53" spans="2:7" s="29" customFormat="1" ht="21.9" customHeight="1" x14ac:dyDescent="0.35">
      <c r="B53" s="26"/>
      <c r="C53" s="29" t="s">
        <v>394</v>
      </c>
      <c r="D53" s="102"/>
      <c r="E53" s="100" t="str">
        <f>IF(ISBLANK(D53),"û","ü")</f>
        <v>û</v>
      </c>
      <c r="F53" s="28" t="str">
        <f>IF(ISBLANK(D53),"Please confirm the telephone number of your Secondary Approver","")</f>
        <v>Please confirm the telephone number of your Secondary Approver</v>
      </c>
      <c r="G53" s="30" t="str">
        <f>IF(ISBLANK(D53),"0",1.724)</f>
        <v>0</v>
      </c>
    </row>
    <row r="55" spans="2:7" ht="25.5" customHeight="1" x14ac:dyDescent="0.35">
      <c r="B55" s="27" t="str">
        <f>IF('Your Markets'!C39="Yes","Stamp connection notification",IF('Your Markets'!C40="Yes","Stamp connection approval request","Stamp connection notification/approval request"))</f>
        <v>Stamp connection notification/approval request</v>
      </c>
      <c r="D55" s="29" t="str">
        <f>IF('Your Markets'!C39="Yes","In 'Your Market' Section, you have indicated that you would like to be connected to all new stamps without prior approval",IF('Your Markets'!C40="Yes","In 'Your Market' Section, you have indicated that you would like to give your prior approval before being connected new stamps made available",""))</f>
        <v/>
      </c>
    </row>
    <row r="56" spans="2:7" ht="25.5" customHeight="1" x14ac:dyDescent="0.35">
      <c r="B56" s="29" t="s">
        <v>409</v>
      </c>
      <c r="C56" s="29"/>
      <c r="D56" s="104" t="s">
        <v>1</v>
      </c>
      <c r="E56" s="100" t="str">
        <f>IF(D56="Please select","û","ü")</f>
        <v>û</v>
      </c>
      <c r="F56" s="28" t="str">
        <f>IF(D56="Please select","Please confirm if the future stamp connection contacts are the same as the approvers","")</f>
        <v>Please confirm if the future stamp connection contacts are the same as the approvers</v>
      </c>
      <c r="G56" s="30" t="str">
        <f>IF($D56="Yes","1.724",IF($D56="No","1.724",IF($D56="Please select","0")))</f>
        <v>0</v>
      </c>
    </row>
    <row r="57" spans="2:7" ht="10.25" hidden="1" customHeight="1" x14ac:dyDescent="0.35"/>
    <row r="58" spans="2:7" s="29" customFormat="1" ht="21.9" hidden="1" customHeight="1" x14ac:dyDescent="0.35">
      <c r="B58" s="26">
        <v>2.2999999999999998</v>
      </c>
      <c r="C58" s="27" t="str">
        <f>IF('Your Markets'!C39="Yes","Primary notification contact",IF('Your Markets'!C40="Yes","Primary Connection Approver:","Primary Connection contact"))</f>
        <v>Primary Connection contact</v>
      </c>
      <c r="D58" s="28"/>
      <c r="F58" s="30"/>
      <c r="G58" s="30"/>
    </row>
    <row r="59" spans="2:7" ht="5.15" hidden="1" customHeight="1" x14ac:dyDescent="0.35">
      <c r="B59" s="31"/>
      <c r="C59" s="32"/>
    </row>
    <row r="60" spans="2:7" s="29" customFormat="1" ht="21.9" hidden="1" customHeight="1" x14ac:dyDescent="0.35">
      <c r="B60" s="26"/>
      <c r="C60" s="29" t="s">
        <v>392</v>
      </c>
      <c r="D60" s="102"/>
      <c r="E60" s="100" t="str">
        <f>IF(ISBLANK(D60),"û","ü")</f>
        <v>û</v>
      </c>
      <c r="F60" s="28" t="str">
        <f>IF(ISBLANK(D60),"Please confirm the first name of your Primary Connection contact","")</f>
        <v>Please confirm the first name of your Primary Connection contact</v>
      </c>
      <c r="G60" s="30" t="str">
        <f>IF(ISBLANK(D60),"0",1.724)</f>
        <v>0</v>
      </c>
    </row>
    <row r="61" spans="2:7" ht="5.15" hidden="1" customHeight="1" x14ac:dyDescent="0.35">
      <c r="B61" s="31"/>
      <c r="D61" s="180"/>
    </row>
    <row r="62" spans="2:7" s="29" customFormat="1" ht="21.9" hidden="1" customHeight="1" x14ac:dyDescent="0.35">
      <c r="B62" s="26"/>
      <c r="C62" s="29" t="s">
        <v>393</v>
      </c>
      <c r="D62" s="102"/>
      <c r="E62" s="100" t="str">
        <f>IF(ISBLANK(D62),"û","ü")</f>
        <v>û</v>
      </c>
      <c r="F62" s="28" t="str">
        <f>IF(ISBLANK(D62),"Please confirm the last name of your Primary Connection contact","")</f>
        <v>Please confirm the last name of your Primary Connection contact</v>
      </c>
      <c r="G62" s="30" t="str">
        <f>IF(ISBLANK(D62),"0",1.724)</f>
        <v>0</v>
      </c>
    </row>
    <row r="63" spans="2:7" ht="5.15" hidden="1" customHeight="1" x14ac:dyDescent="0.35">
      <c r="B63" s="31"/>
      <c r="D63" s="180"/>
    </row>
    <row r="64" spans="2:7" s="29" customFormat="1" ht="21.9" hidden="1" customHeight="1" x14ac:dyDescent="0.35">
      <c r="B64" s="26"/>
      <c r="C64" s="29" t="s">
        <v>36</v>
      </c>
      <c r="D64" s="150"/>
      <c r="E64" s="100" t="str">
        <f>IF(ISBLANK(D64),"û","ü")</f>
        <v>û</v>
      </c>
      <c r="F64" s="28" t="str">
        <f>IF(ISBLANK(D64),"Please confirm the email address of your Primary Connection contact","")</f>
        <v>Please confirm the email address of your Primary Connection contact</v>
      </c>
      <c r="G64" s="30" t="str">
        <f>IF(ISBLANK(D64),"0",1.724)</f>
        <v>0</v>
      </c>
    </row>
    <row r="65" spans="2:7" ht="5" hidden="1" customHeight="1" x14ac:dyDescent="0.35">
      <c r="B65" s="31"/>
      <c r="D65" s="180"/>
    </row>
    <row r="66" spans="2:7" s="29" customFormat="1" ht="21.9" hidden="1" customHeight="1" x14ac:dyDescent="0.35">
      <c r="B66" s="26"/>
      <c r="C66" s="29" t="s">
        <v>394</v>
      </c>
      <c r="D66" s="102"/>
      <c r="E66" s="100" t="str">
        <f>IF(ISBLANK(D66),"û","ü")</f>
        <v>û</v>
      </c>
      <c r="F66" s="28" t="str">
        <f>IF(ISBLANK(D66),"Please confirm the telephone number of your Primary Connection contact","")</f>
        <v>Please confirm the telephone number of your Primary Connection contact</v>
      </c>
      <c r="G66" s="30" t="str">
        <f>IF(ISBLANK(D66),"0",1.724)</f>
        <v>0</v>
      </c>
    </row>
    <row r="67" spans="2:7" hidden="1" x14ac:dyDescent="0.35">
      <c r="D67" s="180"/>
    </row>
    <row r="68" spans="2:7" s="29" customFormat="1" ht="21.9" hidden="1" customHeight="1" x14ac:dyDescent="0.35">
      <c r="B68" s="26">
        <v>2.4</v>
      </c>
      <c r="C68" s="27" t="str">
        <f>IF('Your Markets'!C39="Yes","Secondary notification contact",IF('Your Markets'!C40="Yes","Secondary Connection Approver:","Secondary Connection contact"))</f>
        <v>Secondary Connection contact</v>
      </c>
      <c r="D68" s="181"/>
      <c r="F68" s="30"/>
      <c r="G68" s="30"/>
    </row>
    <row r="69" spans="2:7" ht="5.15" hidden="1" customHeight="1" x14ac:dyDescent="0.35">
      <c r="B69" s="31"/>
      <c r="C69" s="32"/>
      <c r="D69" s="180"/>
    </row>
    <row r="70" spans="2:7" s="29" customFormat="1" ht="21.9" hidden="1" customHeight="1" x14ac:dyDescent="0.35">
      <c r="B70" s="26"/>
      <c r="C70" s="29" t="s">
        <v>390</v>
      </c>
      <c r="D70" s="102"/>
      <c r="E70" s="100" t="str">
        <f>IF(ISBLANK(D70),"û","ü")</f>
        <v>û</v>
      </c>
      <c r="F70" s="28" t="str">
        <f>IF(ISBLANK(D70),"Please confirm the first name of your Secondary Connection contact","")</f>
        <v>Please confirm the first name of your Secondary Connection contact</v>
      </c>
      <c r="G70" s="30" t="str">
        <f>IF(ISBLANK(D70),"0",1.724)</f>
        <v>0</v>
      </c>
    </row>
    <row r="71" spans="2:7" ht="5.15" hidden="1" customHeight="1" x14ac:dyDescent="0.35">
      <c r="B71" s="31"/>
      <c r="D71" s="180"/>
    </row>
    <row r="72" spans="2:7" s="29" customFormat="1" ht="21.9" hidden="1" customHeight="1" x14ac:dyDescent="0.35">
      <c r="B72" s="26"/>
      <c r="C72" s="29" t="s">
        <v>391</v>
      </c>
      <c r="D72" s="102"/>
      <c r="E72" s="100" t="str">
        <f>IF(ISBLANK(D72),"û","ü")</f>
        <v>û</v>
      </c>
      <c r="F72" s="28" t="str">
        <f>IF(ISBLANK(D72),"Please confirm the last name of your Secondary Connection contact","")</f>
        <v>Please confirm the last name of your Secondary Connection contact</v>
      </c>
      <c r="G72" s="30" t="str">
        <f>IF(ISBLANK(D72),"0",1.724)</f>
        <v>0</v>
      </c>
    </row>
    <row r="73" spans="2:7" ht="5.15" hidden="1" customHeight="1" x14ac:dyDescent="0.35">
      <c r="B73" s="31"/>
      <c r="D73" s="180"/>
    </row>
    <row r="74" spans="2:7" s="29" customFormat="1" ht="21.9" hidden="1" customHeight="1" x14ac:dyDescent="0.35">
      <c r="B74" s="26"/>
      <c r="C74" s="29" t="s">
        <v>36</v>
      </c>
      <c r="D74" s="150"/>
      <c r="E74" s="100" t="str">
        <f>IF(ISBLANK(D74),"û","ü")</f>
        <v>û</v>
      </c>
      <c r="F74" s="28" t="str">
        <f>IF(ISBLANK(D74),"Please confirm the email address of your Secondary Connection contact","")</f>
        <v>Please confirm the email address of your Secondary Connection contact</v>
      </c>
      <c r="G74" s="30" t="str">
        <f>IF(ISBLANK(D74),"0",1.724)</f>
        <v>0</v>
      </c>
    </row>
    <row r="75" spans="2:7" ht="5" hidden="1" customHeight="1" x14ac:dyDescent="0.35">
      <c r="B75" s="31"/>
      <c r="D75" s="180"/>
    </row>
    <row r="76" spans="2:7" s="29" customFormat="1" ht="21.9" hidden="1" customHeight="1" x14ac:dyDescent="0.35">
      <c r="B76" s="26"/>
      <c r="C76" s="29" t="s">
        <v>394</v>
      </c>
      <c r="D76" s="102"/>
      <c r="E76" s="100" t="str">
        <f>IF(ISBLANK(D76),"û","ü")</f>
        <v>û</v>
      </c>
      <c r="F76" s="28" t="str">
        <f>IF(ISBLANK(D76),"Please confirm the telephone number of your Secondary Connection contact","")</f>
        <v>Please confirm the telephone number of your Secondary Connection contact</v>
      </c>
      <c r="G76" s="30" t="str">
        <f>IF(ISBLANK(D76),"0",1.724)</f>
        <v>0</v>
      </c>
    </row>
    <row r="77" spans="2:7" ht="25.5" customHeight="1" x14ac:dyDescent="0.35"/>
    <row r="78" spans="2:7" s="29" customFormat="1" ht="21.9" customHeight="1" x14ac:dyDescent="0.35">
      <c r="B78" s="57" t="s">
        <v>398</v>
      </c>
      <c r="C78" s="27"/>
      <c r="D78" s="42"/>
      <c r="F78" s="30"/>
      <c r="G78" s="30"/>
    </row>
    <row r="79" spans="2:7" s="29" customFormat="1" ht="21.9" customHeight="1" x14ac:dyDescent="0.35">
      <c r="B79" s="33"/>
      <c r="C79" s="27"/>
      <c r="D79" s="28"/>
      <c r="F79" s="30"/>
      <c r="G79" s="30"/>
    </row>
    <row r="80" spans="2:7" s="29" customFormat="1" ht="21.9" customHeight="1" x14ac:dyDescent="0.35">
      <c r="B80" s="26" t="str">
        <f>IF($D$56="Please select","2.3",IF($D$56="No","2.5",IF($D$56="Yes","2.3")))</f>
        <v>2.3</v>
      </c>
      <c r="C80" s="27" t="s">
        <v>397</v>
      </c>
      <c r="D80" s="28"/>
      <c r="F80" s="30"/>
      <c r="G80" s="30"/>
    </row>
    <row r="81" spans="2:7" ht="5.15" customHeight="1" x14ac:dyDescent="0.35">
      <c r="B81" s="31"/>
      <c r="C81" s="32"/>
    </row>
    <row r="82" spans="2:7" s="29" customFormat="1" ht="21.9" customHeight="1" x14ac:dyDescent="0.35">
      <c r="B82" s="26"/>
      <c r="C82" s="29" t="s">
        <v>390</v>
      </c>
      <c r="D82" s="102"/>
      <c r="E82" s="100" t="str">
        <f>IF(ISBLANK(D82),"û","ü")</f>
        <v>û</v>
      </c>
      <c r="F82" s="28" t="str">
        <f>IF(ISBLANK(D82),"Please confirm the first name of your PPL Sponsor","")</f>
        <v>Please confirm the first name of your PPL Sponsor</v>
      </c>
      <c r="G82" s="30" t="str">
        <f>IF(ISBLANK(D82),"0",1.724)</f>
        <v>0</v>
      </c>
    </row>
    <row r="83" spans="2:7" ht="5.15" customHeight="1" x14ac:dyDescent="0.35">
      <c r="B83" s="31"/>
    </row>
    <row r="84" spans="2:7" s="29" customFormat="1" ht="21.9" customHeight="1" x14ac:dyDescent="0.35">
      <c r="B84" s="26"/>
      <c r="C84" s="29" t="s">
        <v>391</v>
      </c>
      <c r="D84" s="102"/>
      <c r="E84" s="100" t="str">
        <f>IF(ISBLANK(D84),"û","ü")</f>
        <v>û</v>
      </c>
      <c r="F84" s="28" t="str">
        <f>IF(ISBLANK(D84),"Please confirm the last name of your PPL Sponsor","")</f>
        <v>Please confirm the last name of your PPL Sponsor</v>
      </c>
      <c r="G84" s="30" t="str">
        <f>IF(ISBLANK(D84),"0",1.724)</f>
        <v>0</v>
      </c>
    </row>
    <row r="85" spans="2:7" ht="5.15" customHeight="1" x14ac:dyDescent="0.35">
      <c r="B85" s="31"/>
    </row>
    <row r="86" spans="2:7" s="29" customFormat="1" ht="21.9" customHeight="1" x14ac:dyDescent="0.35">
      <c r="B86" s="26"/>
      <c r="C86" s="29" t="s">
        <v>36</v>
      </c>
      <c r="D86" s="150"/>
      <c r="E86" s="100" t="str">
        <f>IF(ISBLANK(D86),"û","ü")</f>
        <v>û</v>
      </c>
      <c r="F86" s="28" t="str">
        <f>IF(ISBLANK(D86),"Please confirm the email address of your PPL Sponsor","")</f>
        <v>Please confirm the email address of your PPL Sponsor</v>
      </c>
      <c r="G86" s="30" t="str">
        <f>IF(ISBLANK(D86),"0",1.724)</f>
        <v>0</v>
      </c>
    </row>
    <row r="87" spans="2:7" ht="5.15" customHeight="1" x14ac:dyDescent="0.35">
      <c r="B87" s="31"/>
    </row>
    <row r="88" spans="2:7" s="29" customFormat="1" ht="21.9" customHeight="1" x14ac:dyDescent="0.35">
      <c r="B88" s="26"/>
      <c r="C88" s="29" t="s">
        <v>394</v>
      </c>
      <c r="D88" s="102"/>
      <c r="E88" s="100" t="str">
        <f>IF(ISBLANK(D88),"û","ü")</f>
        <v>û</v>
      </c>
      <c r="F88" s="28" t="str">
        <f>IF(ISBLANK(D88),"Please confirm the email address of your PPL Sponsor","")</f>
        <v>Please confirm the email address of your PPL Sponsor</v>
      </c>
      <c r="G88" s="30" t="str">
        <f>IF(ISBLANK(D88),"0",1.724)</f>
        <v>0</v>
      </c>
    </row>
    <row r="91" spans="2:7" s="29" customFormat="1" ht="21.9" customHeight="1" x14ac:dyDescent="0.35">
      <c r="B91" s="26" t="str">
        <f>IF($D$56="Please select","2.4",IF($D$56="No","2.6",IF($D$56="Yes","2.4")))</f>
        <v>2.4</v>
      </c>
      <c r="C91" s="27" t="s">
        <v>513</v>
      </c>
      <c r="D91" s="28"/>
      <c r="F91" s="30"/>
      <c r="G91" s="30"/>
    </row>
    <row r="92" spans="2:7" ht="5" customHeight="1" x14ac:dyDescent="0.35">
      <c r="B92" s="31"/>
      <c r="C92" s="32"/>
    </row>
    <row r="93" spans="2:7" s="29" customFormat="1" ht="21.9" customHeight="1" x14ac:dyDescent="0.35">
      <c r="B93" s="26"/>
      <c r="C93" s="29" t="s">
        <v>390</v>
      </c>
      <c r="D93" s="102"/>
      <c r="E93" s="100" t="str">
        <f>IF(ISBLANK(D93),"û","ü")</f>
        <v>û</v>
      </c>
      <c r="F93" s="28" t="str">
        <f>IF(ISBLANK(D93),"Please confirm the first name of your C-Suite Contact","")</f>
        <v>Please confirm the first name of your C-Suite Contact</v>
      </c>
      <c r="G93" s="30" t="str">
        <f>IF(ISBLANK(D93),"0",1.724)</f>
        <v>0</v>
      </c>
    </row>
    <row r="94" spans="2:7" ht="5" customHeight="1" x14ac:dyDescent="0.35">
      <c r="B94" s="31"/>
    </row>
    <row r="95" spans="2:7" s="29" customFormat="1" ht="21.9" customHeight="1" x14ac:dyDescent="0.35">
      <c r="B95" s="26"/>
      <c r="C95" s="29" t="s">
        <v>391</v>
      </c>
      <c r="D95" s="102"/>
      <c r="E95" s="100" t="str">
        <f>IF(ISBLANK(D95),"û","ü")</f>
        <v>û</v>
      </c>
      <c r="F95" s="28" t="str">
        <f>IF(ISBLANK(D95),"Please confirm the last name of your C-Suite of Contact","")</f>
        <v>Please confirm the last name of your C-Suite of Contact</v>
      </c>
      <c r="G95" s="30" t="str">
        <f>IF(ISBLANK(D95),"0",1.724)</f>
        <v>0</v>
      </c>
    </row>
    <row r="96" spans="2:7" ht="5.15" customHeight="1" x14ac:dyDescent="0.35">
      <c r="B96" s="31"/>
    </row>
    <row r="97" spans="2:7" s="29" customFormat="1" ht="21.9" customHeight="1" x14ac:dyDescent="0.35">
      <c r="B97" s="26"/>
      <c r="C97" s="29" t="s">
        <v>36</v>
      </c>
      <c r="D97" s="150"/>
      <c r="E97" s="100" t="str">
        <f>IF(ISBLANK(D97),"û","ü")</f>
        <v>û</v>
      </c>
      <c r="F97" s="28" t="str">
        <f>IF(ISBLANK(D97),"Please confirm the email address of your PPL C-Suite Contact","")</f>
        <v>Please confirm the email address of your PPL C-Suite Contact</v>
      </c>
      <c r="G97" s="30" t="str">
        <f>IF(ISBLANK(D97),"0",1.724)</f>
        <v>0</v>
      </c>
    </row>
    <row r="98" spans="2:7" ht="5.15" customHeight="1" x14ac:dyDescent="0.35">
      <c r="B98" s="31"/>
    </row>
    <row r="99" spans="2:7" s="29" customFormat="1" ht="21.9" customHeight="1" x14ac:dyDescent="0.35">
      <c r="B99" s="26"/>
      <c r="C99" s="29" t="s">
        <v>394</v>
      </c>
      <c r="D99" s="102"/>
      <c r="E99" s="100" t="str">
        <f>IF(ISBLANK(D99),"û","ü")</f>
        <v>û</v>
      </c>
      <c r="F99" s="28" t="str">
        <f>IF(ISBLANK(D99),"Please confirm the telephone number of your C-Suite Contact","")</f>
        <v>Please confirm the telephone number of your C-Suite Contact</v>
      </c>
      <c r="G99" s="30" t="str">
        <f>IF(ISBLANK(D99),"0",1.724)</f>
        <v>0</v>
      </c>
    </row>
    <row r="102" spans="2:7" s="29" customFormat="1" ht="21.9" customHeight="1" x14ac:dyDescent="0.35">
      <c r="B102" s="26" t="str">
        <f>IF($D$56="Please select","2.5",IF($D$56="No","2.7",IF($D$56="Yes","2.5")))</f>
        <v>2.5</v>
      </c>
      <c r="C102" s="27" t="s">
        <v>154</v>
      </c>
      <c r="D102" s="28"/>
      <c r="F102" s="30"/>
      <c r="G102" s="30"/>
    </row>
    <row r="103" spans="2:7" ht="5" customHeight="1" x14ac:dyDescent="0.35">
      <c r="B103" s="31"/>
      <c r="C103" s="32"/>
    </row>
    <row r="104" spans="2:7" s="29" customFormat="1" ht="21.9" customHeight="1" x14ac:dyDescent="0.35">
      <c r="B104" s="26"/>
      <c r="C104" s="29" t="s">
        <v>390</v>
      </c>
      <c r="D104" s="102"/>
      <c r="E104" s="100" t="str">
        <f>IF(ISBLANK(D104),"û","ü")</f>
        <v>û</v>
      </c>
      <c r="F104" s="28" t="str">
        <f>IF(ISBLANK(D104),"Please confirm the first name of your PPL Point of Contact","")</f>
        <v>Please confirm the first name of your PPL Point of Contact</v>
      </c>
      <c r="G104" s="30" t="str">
        <f>IF(ISBLANK(D104),"0",1.724)</f>
        <v>0</v>
      </c>
    </row>
    <row r="105" spans="2:7" ht="5" customHeight="1" x14ac:dyDescent="0.35">
      <c r="B105" s="31"/>
    </row>
    <row r="106" spans="2:7" s="29" customFormat="1" ht="21.9" customHeight="1" x14ac:dyDescent="0.35">
      <c r="B106" s="26"/>
      <c r="C106" s="29" t="s">
        <v>391</v>
      </c>
      <c r="D106" s="102"/>
      <c r="E106" s="100" t="str">
        <f>IF(ISBLANK(D106),"û","ü")</f>
        <v>û</v>
      </c>
      <c r="F106" s="28" t="str">
        <f>IF(ISBLANK(D106),"Please confirm the last name of your PPL Point of Contact","")</f>
        <v>Please confirm the last name of your PPL Point of Contact</v>
      </c>
      <c r="G106" s="30" t="str">
        <f>IF(ISBLANK(D106),"0",1.724)</f>
        <v>0</v>
      </c>
    </row>
    <row r="107" spans="2:7" ht="5.15" customHeight="1" x14ac:dyDescent="0.35">
      <c r="B107" s="31"/>
    </row>
    <row r="108" spans="2:7" s="29" customFormat="1" ht="21.9" customHeight="1" x14ac:dyDescent="0.35">
      <c r="B108" s="26"/>
      <c r="C108" s="29" t="s">
        <v>36</v>
      </c>
      <c r="D108" s="150"/>
      <c r="E108" s="100" t="str">
        <f>IF(ISBLANK(D108),"û","ü")</f>
        <v>û</v>
      </c>
      <c r="F108" s="28" t="str">
        <f>IF(ISBLANK(D108),"Please confirm the email address of your PPL Point of Contact","")</f>
        <v>Please confirm the email address of your PPL Point of Contact</v>
      </c>
      <c r="G108" s="30" t="str">
        <f>IF(ISBLANK(D108),"0",1.724)</f>
        <v>0</v>
      </c>
    </row>
    <row r="109" spans="2:7" ht="5.15" customHeight="1" x14ac:dyDescent="0.35">
      <c r="B109" s="31"/>
    </row>
    <row r="110" spans="2:7" s="29" customFormat="1" ht="21.9" customHeight="1" x14ac:dyDescent="0.35">
      <c r="B110" s="26"/>
      <c r="C110" s="29" t="s">
        <v>394</v>
      </c>
      <c r="D110" s="102"/>
      <c r="E110" s="100" t="str">
        <f>IF(ISBLANK(D110),"û","ü")</f>
        <v>û</v>
      </c>
      <c r="F110" s="28" t="str">
        <f>IF(ISBLANK(D110),"Please confirm the telephone number of your PPL Point of Contact","")</f>
        <v>Please confirm the telephone number of your PPL Point of Contact</v>
      </c>
      <c r="G110" s="30" t="str">
        <f>IF(ISBLANK(D110),"0",1.724)</f>
        <v>0</v>
      </c>
    </row>
    <row r="112" spans="2:7" ht="25.5" customHeight="1" x14ac:dyDescent="0.35"/>
    <row r="113" spans="2:7" s="29" customFormat="1" ht="21.9" customHeight="1" x14ac:dyDescent="0.35">
      <c r="B113" s="57" t="s">
        <v>78</v>
      </c>
      <c r="C113" s="27"/>
      <c r="D113" s="42"/>
      <c r="F113" s="30"/>
      <c r="G113" s="30"/>
    </row>
    <row r="114" spans="2:7" s="29" customFormat="1" ht="21.9" customHeight="1" x14ac:dyDescent="0.35">
      <c r="B114" s="33"/>
      <c r="C114" s="27"/>
      <c r="D114" s="28"/>
      <c r="F114" s="30"/>
      <c r="G114" s="30"/>
    </row>
    <row r="115" spans="2:7" s="29" customFormat="1" ht="21.9" customHeight="1" x14ac:dyDescent="0.35">
      <c r="B115" s="26" t="str">
        <f>IF($D$56="Please select","2.6",IF($D$56="No","2.8",IF($D$56="Yes","2.6")))</f>
        <v>2.6</v>
      </c>
      <c r="C115" s="27" t="s">
        <v>79</v>
      </c>
      <c r="D115" s="28"/>
      <c r="F115" s="30"/>
      <c r="G115" s="30"/>
    </row>
    <row r="116" spans="2:7" ht="5.15" customHeight="1" x14ac:dyDescent="0.35">
      <c r="B116" s="31"/>
      <c r="C116" s="32"/>
    </row>
    <row r="117" spans="2:7" s="29" customFormat="1" ht="21.9" customHeight="1" x14ac:dyDescent="0.35">
      <c r="B117" s="26"/>
      <c r="C117" s="29" t="s">
        <v>390</v>
      </c>
      <c r="D117" s="102"/>
      <c r="E117" s="100" t="str">
        <f>IF(ISBLANK(D117),"û","ü")</f>
        <v>û</v>
      </c>
      <c r="F117" s="28" t="str">
        <f>IF(ISBLANK(D117),"Please confirm the first name of your Finance Manager","")</f>
        <v>Please confirm the first name of your Finance Manager</v>
      </c>
      <c r="G117" s="30" t="str">
        <f>IF(ISBLANK(D117),"0",1.724)</f>
        <v>0</v>
      </c>
    </row>
    <row r="118" spans="2:7" ht="5" customHeight="1" x14ac:dyDescent="0.35">
      <c r="B118" s="31"/>
    </row>
    <row r="119" spans="2:7" s="29" customFormat="1" ht="21.9" customHeight="1" x14ac:dyDescent="0.35">
      <c r="B119" s="26"/>
      <c r="C119" s="29" t="s">
        <v>391</v>
      </c>
      <c r="D119" s="102"/>
      <c r="E119" s="100" t="str">
        <f>IF(ISBLANK(D119),"û","ü")</f>
        <v>û</v>
      </c>
      <c r="F119" s="28" t="str">
        <f>IF(ISBLANK(D119),"Please confirm the last name of your Finance Manager","")</f>
        <v>Please confirm the last name of your Finance Manager</v>
      </c>
      <c r="G119" s="30" t="str">
        <f>IF(ISBLANK(D119),"0",1.724)</f>
        <v>0</v>
      </c>
    </row>
    <row r="120" spans="2:7" ht="5.15" customHeight="1" x14ac:dyDescent="0.35">
      <c r="B120" s="31"/>
    </row>
    <row r="121" spans="2:7" s="29" customFormat="1" ht="21.9" customHeight="1" x14ac:dyDescent="0.35">
      <c r="B121" s="26"/>
      <c r="C121" s="29" t="s">
        <v>36</v>
      </c>
      <c r="D121" s="150"/>
      <c r="E121" s="100" t="str">
        <f>IF(ISBLANK(D121),"û","ü")</f>
        <v>û</v>
      </c>
      <c r="F121" s="28" t="str">
        <f>IF(ISBLANK(D121),"Please confirm the email address of your Finance Manager","")</f>
        <v>Please confirm the email address of your Finance Manager</v>
      </c>
      <c r="G121" s="30" t="str">
        <f>IF(ISBLANK(D121),"0",1.724)</f>
        <v>0</v>
      </c>
    </row>
    <row r="122" spans="2:7" ht="5.15" customHeight="1" x14ac:dyDescent="0.35">
      <c r="B122" s="31"/>
    </row>
    <row r="123" spans="2:7" s="29" customFormat="1" ht="21.9" customHeight="1" x14ac:dyDescent="0.35">
      <c r="B123" s="26"/>
      <c r="C123" s="29" t="s">
        <v>394</v>
      </c>
      <c r="D123" s="102"/>
      <c r="E123" s="100" t="str">
        <f>IF(ISBLANK(D123),"û","ü")</f>
        <v>û</v>
      </c>
      <c r="F123" s="28" t="str">
        <f>IF(ISBLANK(D123),"Please confirm the telephone number of your Finance Manager","")</f>
        <v>Please confirm the telephone number of your Finance Manager</v>
      </c>
      <c r="G123" s="30" t="str">
        <f>IF(ISBLANK(D123),"0",1.724)</f>
        <v>0</v>
      </c>
    </row>
    <row r="125" spans="2:7" ht="25.5" customHeight="1" x14ac:dyDescent="0.35"/>
    <row r="126" spans="2:7" s="29" customFormat="1" ht="21.9" customHeight="1" x14ac:dyDescent="0.35">
      <c r="B126" s="57" t="s">
        <v>80</v>
      </c>
      <c r="C126" s="27"/>
      <c r="D126" s="42"/>
      <c r="F126" s="30"/>
      <c r="G126" s="30" t="s">
        <v>509</v>
      </c>
    </row>
    <row r="127" spans="2:7" s="29" customFormat="1" ht="21.9" customHeight="1" x14ac:dyDescent="0.35">
      <c r="B127" s="33"/>
      <c r="C127" s="27"/>
      <c r="D127" s="28"/>
      <c r="F127" s="30"/>
      <c r="G127" s="30"/>
    </row>
    <row r="128" spans="2:7" s="29" customFormat="1" ht="21.9" customHeight="1" x14ac:dyDescent="0.35">
      <c r="B128" s="26" t="str">
        <f>IF($D$56="Please select","2.7",IF($D$56="No","2.9",IF($D$56="Yes","2.7")))</f>
        <v>2.7</v>
      </c>
      <c r="C128" s="27" t="s">
        <v>81</v>
      </c>
      <c r="D128" s="28"/>
      <c r="F128" s="30"/>
      <c r="G128" s="30"/>
    </row>
    <row r="129" spans="2:7" ht="5.15" customHeight="1" x14ac:dyDescent="0.35">
      <c r="B129" s="31"/>
      <c r="C129" s="32"/>
    </row>
    <row r="130" spans="2:7" s="29" customFormat="1" ht="21.9" customHeight="1" x14ac:dyDescent="0.35">
      <c r="B130" s="26"/>
      <c r="C130" s="29" t="s">
        <v>390</v>
      </c>
      <c r="D130" s="102"/>
      <c r="E130" s="100" t="str">
        <f>IF(ISBLANK(D130),"û","ü")</f>
        <v>û</v>
      </c>
      <c r="F130" s="28" t="str">
        <f>IF(ISBLANK(D130),"Please confirm the first name of your Publicity Contact","")</f>
        <v>Please confirm the first name of your Publicity Contact</v>
      </c>
      <c r="G130" s="30" t="str">
        <f>IF(ISBLANK(D130),"0",1.724)</f>
        <v>0</v>
      </c>
    </row>
    <row r="131" spans="2:7" ht="5.15" customHeight="1" x14ac:dyDescent="0.35">
      <c r="B131" s="31"/>
    </row>
    <row r="132" spans="2:7" s="29" customFormat="1" ht="21.9" customHeight="1" x14ac:dyDescent="0.35">
      <c r="B132" s="26"/>
      <c r="C132" s="29" t="s">
        <v>391</v>
      </c>
      <c r="D132" s="102"/>
      <c r="E132" s="100" t="str">
        <f>IF(ISBLANK(D132),"û","ü")</f>
        <v>û</v>
      </c>
      <c r="F132" s="28" t="str">
        <f>IF(ISBLANK(D132),"Please confirm the last name of your Publicity Contact","")</f>
        <v>Please confirm the last name of your Publicity Contact</v>
      </c>
      <c r="G132" s="30" t="str">
        <f>IF(ISBLANK(D132),"0",1.724)</f>
        <v>0</v>
      </c>
    </row>
    <row r="133" spans="2:7" ht="5.15" customHeight="1" x14ac:dyDescent="0.35">
      <c r="B133" s="31"/>
    </row>
    <row r="134" spans="2:7" s="29" customFormat="1" ht="21.9" customHeight="1" x14ac:dyDescent="0.35">
      <c r="B134" s="26"/>
      <c r="C134" s="29" t="s">
        <v>36</v>
      </c>
      <c r="D134" s="150"/>
      <c r="E134" s="100" t="str">
        <f>IF(ISBLANK(D134),"û","ü")</f>
        <v>û</v>
      </c>
      <c r="F134" s="28" t="str">
        <f>IF(ISBLANK(D134),"Please confirm the email address of your Publicity Contact","")</f>
        <v>Please confirm the email address of your Publicity Contact</v>
      </c>
      <c r="G134" s="30" t="str">
        <f>IF(ISBLANK(D134),"0",1.724)</f>
        <v>0</v>
      </c>
    </row>
    <row r="135" spans="2:7" ht="5.15" customHeight="1" x14ac:dyDescent="0.35">
      <c r="B135" s="31"/>
    </row>
    <row r="136" spans="2:7" s="29" customFormat="1" ht="21.9" customHeight="1" x14ac:dyDescent="0.35">
      <c r="B136" s="26"/>
      <c r="C136" s="29" t="s">
        <v>394</v>
      </c>
      <c r="D136" s="102"/>
      <c r="E136" s="100" t="str">
        <f>IF(ISBLANK(D136),"û","ü")</f>
        <v>û</v>
      </c>
      <c r="F136" s="28" t="str">
        <f>IF(ISBLANK(D136),"Please confirm the telephone number of your Publicity Contact","")</f>
        <v>Please confirm the telephone number of your Publicity Contact</v>
      </c>
      <c r="G136" s="30" t="str">
        <f>IF(ISBLANK(D136),"0",1.724)</f>
        <v>0</v>
      </c>
    </row>
    <row r="138" spans="2:7" ht="25.5" customHeight="1" x14ac:dyDescent="0.35"/>
    <row r="139" spans="2:7" s="29" customFormat="1" ht="21.9" customHeight="1" x14ac:dyDescent="0.35">
      <c r="B139" s="57" t="s">
        <v>84</v>
      </c>
      <c r="C139" s="27"/>
      <c r="D139" s="42"/>
      <c r="F139" s="30"/>
      <c r="G139" s="30"/>
    </row>
    <row r="140" spans="2:7" s="29" customFormat="1" ht="21.9" customHeight="1" x14ac:dyDescent="0.35">
      <c r="B140" s="33"/>
      <c r="C140" s="27"/>
      <c r="D140" s="28"/>
      <c r="F140" s="30"/>
      <c r="G140" s="30" t="s">
        <v>510</v>
      </c>
    </row>
    <row r="141" spans="2:7" s="29" customFormat="1" ht="21.9" customHeight="1" x14ac:dyDescent="0.35">
      <c r="B141" s="26" t="str">
        <f>IF($D$56="Please select","2.8",IF($D$56="No","2.10",IF($D$56="Yes","2.8")))</f>
        <v>2.8</v>
      </c>
      <c r="C141" s="27" t="s">
        <v>82</v>
      </c>
      <c r="D141" s="28"/>
      <c r="F141" s="30"/>
      <c r="G141" s="30"/>
    </row>
    <row r="142" spans="2:7" ht="5.15" customHeight="1" x14ac:dyDescent="0.35">
      <c r="B142" s="31"/>
      <c r="C142" s="32"/>
    </row>
    <row r="143" spans="2:7" s="29" customFormat="1" ht="21.9" customHeight="1" x14ac:dyDescent="0.35">
      <c r="B143" s="26"/>
      <c r="C143" s="29" t="s">
        <v>390</v>
      </c>
      <c r="D143" s="102"/>
      <c r="E143" s="100" t="str">
        <f>IF(ISBLANK(D143),"û","ü")</f>
        <v>û</v>
      </c>
      <c r="F143" s="28" t="str">
        <f>IF(ISBLANK(D143),"Please confirm the first name of your Publicity Contact","")</f>
        <v>Please confirm the first name of your Publicity Contact</v>
      </c>
      <c r="G143" s="30" t="str">
        <f>IF(ISBLANK(D143),"0",1.724)</f>
        <v>0</v>
      </c>
    </row>
    <row r="144" spans="2:7" ht="5.15" customHeight="1" x14ac:dyDescent="0.35">
      <c r="B144" s="31"/>
    </row>
    <row r="145" spans="2:7" s="29" customFormat="1" ht="21.9" customHeight="1" x14ac:dyDescent="0.35">
      <c r="B145" s="26"/>
      <c r="C145" s="29" t="s">
        <v>391</v>
      </c>
      <c r="D145" s="102"/>
      <c r="E145" s="100" t="str">
        <f>IF(ISBLANK(D145),"û","ü")</f>
        <v>û</v>
      </c>
      <c r="F145" s="28" t="str">
        <f>IF(ISBLANK(D145),"Please confirm the last name of your Publicity Contact","")</f>
        <v>Please confirm the last name of your Publicity Contact</v>
      </c>
      <c r="G145" s="30" t="str">
        <f>IF(ISBLANK(D145),"0",1.724)</f>
        <v>0</v>
      </c>
    </row>
    <row r="146" spans="2:7" ht="5.15" customHeight="1" x14ac:dyDescent="0.35">
      <c r="B146" s="31"/>
    </row>
    <row r="147" spans="2:7" s="29" customFormat="1" ht="21.9" customHeight="1" x14ac:dyDescent="0.35">
      <c r="B147" s="26"/>
      <c r="C147" s="29" t="s">
        <v>36</v>
      </c>
      <c r="D147" s="150"/>
      <c r="E147" s="100" t="str">
        <f>IF(ISBLANK(D147),"û","ü")</f>
        <v>û</v>
      </c>
      <c r="F147" s="28" t="str">
        <f>IF(ISBLANK(D147),"Please confirm the email address of your Publicity Contact","")</f>
        <v>Please confirm the email address of your Publicity Contact</v>
      </c>
      <c r="G147" s="30" t="str">
        <f>IF(ISBLANK(D147),"0",1.724)</f>
        <v>0</v>
      </c>
    </row>
    <row r="148" spans="2:7" ht="5.15" customHeight="1" x14ac:dyDescent="0.35">
      <c r="B148" s="31"/>
    </row>
    <row r="149" spans="2:7" s="29" customFormat="1" ht="21.9" customHeight="1" x14ac:dyDescent="0.35">
      <c r="B149" s="26"/>
      <c r="C149" s="29" t="s">
        <v>394</v>
      </c>
      <c r="D149" s="102"/>
      <c r="E149" s="100" t="str">
        <f>IF(ISBLANK(D149),"û","ü")</f>
        <v>û</v>
      </c>
      <c r="F149" s="28" t="str">
        <f>IF(ISBLANK(D149),"Please confirm the telephone number of your Publicity Contact","")</f>
        <v>Please confirm the telephone number of your Publicity Contact</v>
      </c>
      <c r="G149" s="30" t="str">
        <f>IF(ISBLANK(D149),"0",1.724)</f>
        <v>0</v>
      </c>
    </row>
    <row r="152" spans="2:7" s="29" customFormat="1" ht="21.9" customHeight="1" x14ac:dyDescent="0.35">
      <c r="B152" s="57" t="s">
        <v>103</v>
      </c>
      <c r="C152" s="27"/>
      <c r="D152" s="42"/>
      <c r="F152" s="30"/>
      <c r="G152" s="30" t="s">
        <v>512</v>
      </c>
    </row>
    <row r="153" spans="2:7" s="29" customFormat="1" ht="21.9" customHeight="1" x14ac:dyDescent="0.35">
      <c r="B153" s="33"/>
      <c r="C153" s="27"/>
      <c r="D153" s="28"/>
      <c r="F153" s="30"/>
      <c r="G153" s="30"/>
    </row>
    <row r="154" spans="2:7" s="29" customFormat="1" ht="21.9" customHeight="1" x14ac:dyDescent="0.35">
      <c r="B154" s="26" t="str">
        <f>IF($D$56="Please select","2.9",IF($D$56="No","2.11",IF($D$56="Yes","2.9")))</f>
        <v>2.9</v>
      </c>
      <c r="C154" s="27" t="s">
        <v>396</v>
      </c>
      <c r="D154" s="28"/>
      <c r="F154" s="30"/>
      <c r="G154" s="30"/>
    </row>
    <row r="155" spans="2:7" ht="5.15" customHeight="1" x14ac:dyDescent="0.35">
      <c r="B155" s="31"/>
      <c r="C155" s="32"/>
    </row>
    <row r="156" spans="2:7" s="29" customFormat="1" ht="21.9" customHeight="1" x14ac:dyDescent="0.35">
      <c r="B156" s="26"/>
      <c r="C156" s="29" t="s">
        <v>390</v>
      </c>
      <c r="D156" s="102"/>
      <c r="E156" s="100" t="str">
        <f>IF(ISBLANK(D156),"û","ü")</f>
        <v>û</v>
      </c>
      <c r="F156" s="28" t="str">
        <f>IF(ISBLANK(D156),"Please confirm the first name of your Data Protection Officer","")</f>
        <v>Please confirm the first name of your Data Protection Officer</v>
      </c>
      <c r="G156" s="30" t="str">
        <f>IF(ISBLANK(D156),"0",1.724)</f>
        <v>0</v>
      </c>
    </row>
    <row r="157" spans="2:7" ht="5.15" customHeight="1" x14ac:dyDescent="0.35">
      <c r="B157" s="31"/>
    </row>
    <row r="158" spans="2:7" s="29" customFormat="1" ht="21.9" customHeight="1" x14ac:dyDescent="0.35">
      <c r="B158" s="26"/>
      <c r="C158" s="29" t="s">
        <v>391</v>
      </c>
      <c r="D158" s="102"/>
      <c r="E158" s="100" t="str">
        <f>IF(ISBLANK(D158),"û","ü")</f>
        <v>û</v>
      </c>
      <c r="F158" s="28" t="str">
        <f>IF(ISBLANK(D158),"Please confirm the last name of your Data Protection Officer","")</f>
        <v>Please confirm the last name of your Data Protection Officer</v>
      </c>
      <c r="G158" s="30" t="str">
        <f>IF(ISBLANK(D158),"0",1.724)</f>
        <v>0</v>
      </c>
    </row>
    <row r="159" spans="2:7" ht="5.15" customHeight="1" x14ac:dyDescent="0.35">
      <c r="B159" s="31"/>
    </row>
    <row r="160" spans="2:7" s="29" customFormat="1" ht="21.9" customHeight="1" x14ac:dyDescent="0.35">
      <c r="B160" s="26"/>
      <c r="C160" s="29" t="s">
        <v>36</v>
      </c>
      <c r="D160" s="150"/>
      <c r="E160" s="100" t="str">
        <f>IF(ISBLANK(D160),"û","ü")</f>
        <v>û</v>
      </c>
      <c r="F160" s="28" t="str">
        <f>IF(ISBLANK(D160),"Please confirm the email address of your Data Protection Officer","")</f>
        <v>Please confirm the email address of your Data Protection Officer</v>
      </c>
      <c r="G160" s="30" t="str">
        <f>IF(ISBLANK(D160),"0",1.724)</f>
        <v>0</v>
      </c>
    </row>
    <row r="161" spans="2:7" ht="5.15" customHeight="1" x14ac:dyDescent="0.35">
      <c r="B161" s="31"/>
    </row>
    <row r="162" spans="2:7" s="29" customFormat="1" ht="21.9" customHeight="1" x14ac:dyDescent="0.35">
      <c r="B162" s="26"/>
      <c r="C162" s="29" t="s">
        <v>394</v>
      </c>
      <c r="D162" s="102"/>
      <c r="E162" s="100" t="str">
        <f>IF(ISBLANK(D162),"û","ü")</f>
        <v>û</v>
      </c>
      <c r="F162" s="28" t="str">
        <f>IF(ISBLANK(D162),"Please confirm the telephone number of your Data Protection Officer","")</f>
        <v>Please confirm the telephone number of your Data Protection Officer</v>
      </c>
      <c r="G162" s="30" t="str">
        <f>IF(ISBLANK(D162),"0",1.724)</f>
        <v>0</v>
      </c>
    </row>
    <row r="165" spans="2:7" s="29" customFormat="1" ht="21.9" customHeight="1" x14ac:dyDescent="0.35">
      <c r="B165" s="57" t="s">
        <v>395</v>
      </c>
      <c r="C165" s="27"/>
      <c r="D165" s="42"/>
      <c r="F165" s="30"/>
      <c r="G165" s="30"/>
    </row>
    <row r="167" spans="2:7" s="29" customFormat="1" ht="21.9" customHeight="1" x14ac:dyDescent="0.35">
      <c r="B167" s="26" t="s">
        <v>399</v>
      </c>
      <c r="D167" s="104" t="s">
        <v>1</v>
      </c>
      <c r="E167" s="100" t="str">
        <f>IF(D167="Please select","û","ü")</f>
        <v>û</v>
      </c>
      <c r="F167" s="28" t="str">
        <f>IF(D167="Please select","Please confirm whether you have an in-house trainer","")</f>
        <v>Please confirm whether you have an in-house trainer</v>
      </c>
      <c r="G167" s="30" t="str">
        <f>IF($D167="Yes","1.724",IF($D167="No","8.621",IF($D167="Please select","0")))</f>
        <v>0</v>
      </c>
    </row>
    <row r="168" spans="2:7" x14ac:dyDescent="0.35">
      <c r="G168" s="22" t="s">
        <v>511</v>
      </c>
    </row>
    <row r="169" spans="2:7" s="29" customFormat="1" ht="21.9" hidden="1" customHeight="1" x14ac:dyDescent="0.35">
      <c r="B169" s="26" t="str">
        <f>IF($D$33="Please select","2.8",IF($D$33="No","2.8",IF($D$33="Yes","2.10")))</f>
        <v>2.8</v>
      </c>
      <c r="C169" s="27" t="s">
        <v>400</v>
      </c>
      <c r="D169" s="28"/>
      <c r="F169" s="30"/>
      <c r="G169" s="30"/>
    </row>
    <row r="170" spans="2:7" ht="5.15" hidden="1" customHeight="1" x14ac:dyDescent="0.35">
      <c r="B170" s="31"/>
      <c r="C170" s="32"/>
    </row>
    <row r="171" spans="2:7" s="29" customFormat="1" ht="21.9" hidden="1" customHeight="1" x14ac:dyDescent="0.35">
      <c r="B171" s="26"/>
      <c r="C171" s="29" t="s">
        <v>390</v>
      </c>
      <c r="D171" s="102"/>
      <c r="E171" s="100" t="str">
        <f>IF(ISBLANK(D171),"û","ü")</f>
        <v>û</v>
      </c>
      <c r="F171" s="28" t="str">
        <f>IF(ISBLANK(D171),"Please confirm the first name of your in-house trainer","")</f>
        <v>Please confirm the first name of your in-house trainer</v>
      </c>
      <c r="G171" s="30" t="str">
        <f>IF(ISBLANK(D171),"0",1.724)</f>
        <v>0</v>
      </c>
    </row>
    <row r="172" spans="2:7" ht="5.15" hidden="1" customHeight="1" x14ac:dyDescent="0.35">
      <c r="B172" s="31"/>
      <c r="D172" s="180"/>
    </row>
    <row r="173" spans="2:7" s="29" customFormat="1" ht="21.9" hidden="1" customHeight="1" x14ac:dyDescent="0.35">
      <c r="B173" s="26"/>
      <c r="C173" s="29" t="s">
        <v>391</v>
      </c>
      <c r="D173" s="102"/>
      <c r="E173" s="100" t="str">
        <f>IF(ISBLANK(D173),"û","ü")</f>
        <v>û</v>
      </c>
      <c r="F173" s="28" t="str">
        <f>IF(ISBLANK(D173),"Please confirm the last name of your in-house trainer","")</f>
        <v>Please confirm the last name of your in-house trainer</v>
      </c>
      <c r="G173" s="30" t="str">
        <f>IF(ISBLANK(D173),"0",1.724)</f>
        <v>0</v>
      </c>
    </row>
    <row r="174" spans="2:7" ht="5.15" hidden="1" customHeight="1" x14ac:dyDescent="0.35">
      <c r="B174" s="31"/>
      <c r="D174" s="180"/>
    </row>
    <row r="175" spans="2:7" s="29" customFormat="1" ht="21.9" hidden="1" customHeight="1" x14ac:dyDescent="0.35">
      <c r="B175" s="26"/>
      <c r="C175" s="29" t="s">
        <v>36</v>
      </c>
      <c r="D175" s="150"/>
      <c r="E175" s="100" t="str">
        <f>IF(ISBLANK(D175),"û","ü")</f>
        <v>û</v>
      </c>
      <c r="F175" s="28" t="str">
        <f>IF(ISBLANK(D175),"Please confirm the email address of your in-house trainer","")</f>
        <v>Please confirm the email address of your in-house trainer</v>
      </c>
      <c r="G175" s="30" t="str">
        <f>IF(ISBLANK(D175),"0",1.724)</f>
        <v>0</v>
      </c>
    </row>
    <row r="176" spans="2:7" ht="5.15" hidden="1" customHeight="1" x14ac:dyDescent="0.35">
      <c r="B176" s="31"/>
      <c r="D176" s="180"/>
    </row>
    <row r="177" spans="2:7" s="29" customFormat="1" ht="21.9" hidden="1" customHeight="1" x14ac:dyDescent="0.35">
      <c r="B177" s="26"/>
      <c r="C177" s="29" t="s">
        <v>394</v>
      </c>
      <c r="D177" s="102"/>
      <c r="E177" s="100" t="str">
        <f>IF(ISBLANK(D177),"û","ü")</f>
        <v>û</v>
      </c>
      <c r="F177" s="28" t="str">
        <f>IF(ISBLANK(D177),"Please confirm the telephone number of your in-house trainer","")</f>
        <v>Please confirm the telephone number of your in-house trainer</v>
      </c>
      <c r="G177" s="30" t="str">
        <f>IF(ISBLANK(D177),"0",1.724)</f>
        <v>0</v>
      </c>
    </row>
    <row r="180" spans="2:7" ht="26" x14ac:dyDescent="0.6">
      <c r="B180" s="41" t="s">
        <v>504</v>
      </c>
    </row>
    <row r="182" spans="2:7" s="29" customFormat="1" ht="21.9" customHeight="1" x14ac:dyDescent="0.35">
      <c r="B182" s="26">
        <v>3.1</v>
      </c>
      <c r="C182" s="27" t="s">
        <v>505</v>
      </c>
      <c r="D182" s="104" t="s">
        <v>1</v>
      </c>
      <c r="E182" s="100" t="str">
        <f>IF(D182="Please select","û","ü")</f>
        <v>û</v>
      </c>
      <c r="F182" s="28"/>
      <c r="G182" s="30" t="str">
        <f>IF($D182="Yes","1.731",IF($D182="No","1.731",IF($D182="Please select","0")))</f>
        <v>0</v>
      </c>
    </row>
    <row r="183" spans="2:7" ht="16.25" customHeight="1" x14ac:dyDescent="0.35">
      <c r="C183" s="172" t="s">
        <v>506</v>
      </c>
    </row>
    <row r="184" spans="2:7" x14ac:dyDescent="0.35">
      <c r="G184" s="22">
        <f>G177+G175+G173+G171+G167+G162+G160+G158+G156+G149+G147+G145+G143+G136+G134+G132+G130+G123+G121+G119+G117+G110+G108+G106+G104+G99+G97+G95+G93+G88+G86+G84+G82+G53+G51+G49+G47+G43+G41+G39+G37+G33+G24+G20+G18+G14+G10+G8+G56+G60+G62+G64+G66+G70+G72+G74+G76+G182</f>
        <v>0</v>
      </c>
    </row>
  </sheetData>
  <sheetProtection algorithmName="SHA-512" hashValue="+9bMOgmatU1cpx/zOjQaV5vA7t6apo7XEYtDtRRvdNoO+Bnq27lMxxaFTKEVGIg9cOs4Xmoa9sTw8+m7zgullQ==" saltValue="vyN+4KNFP7+BXaIgJKzlCQ==" spinCount="100000" sheet="1" objects="1" scenarios="1" formatCells="0" formatColumns="0" formatRows="0" selectLockedCells="1"/>
  <conditionalFormatting sqref="E25 E27 E32 E44 E54:E55 E150:E151 E166 E34 E13 E11 E15 E17 E19 E103 E100:E101 E178:E179 E168 E7 E1:E4 E57 E77 E181 E183:E1048576">
    <cfRule type="cellIs" dxfId="601" priority="284" operator="equal">
      <formula>"û"</formula>
    </cfRule>
  </conditionalFormatting>
  <conditionalFormatting sqref="E21">
    <cfRule type="cellIs" dxfId="600" priority="283" operator="equal">
      <formula>"û"</formula>
    </cfRule>
  </conditionalFormatting>
  <conditionalFormatting sqref="E28:E31">
    <cfRule type="cellIs" dxfId="599" priority="271" operator="equal">
      <formula>"û"</formula>
    </cfRule>
  </conditionalFormatting>
  <conditionalFormatting sqref="E23">
    <cfRule type="cellIs" dxfId="598" priority="274" operator="equal">
      <formula>"û"</formula>
    </cfRule>
  </conditionalFormatting>
  <conditionalFormatting sqref="E26">
    <cfRule type="cellIs" dxfId="597" priority="272" operator="equal">
      <formula>"û"</formula>
    </cfRule>
  </conditionalFormatting>
  <conditionalFormatting sqref="E40">
    <cfRule type="cellIs" dxfId="596" priority="264" operator="equal">
      <formula>"û"</formula>
    </cfRule>
  </conditionalFormatting>
  <conditionalFormatting sqref="E45">
    <cfRule type="cellIs" dxfId="595" priority="267" operator="equal">
      <formula>"û"</formula>
    </cfRule>
  </conditionalFormatting>
  <conditionalFormatting sqref="E35">
    <cfRule type="cellIs" dxfId="594" priority="268" operator="equal">
      <formula>"û"</formula>
    </cfRule>
  </conditionalFormatting>
  <conditionalFormatting sqref="E36 E38">
    <cfRule type="cellIs" dxfId="593" priority="266" operator="equal">
      <formula>"û"</formula>
    </cfRule>
  </conditionalFormatting>
  <conditionalFormatting sqref="E46 E50">
    <cfRule type="cellIs" dxfId="592" priority="262" operator="equal">
      <formula>"û"</formula>
    </cfRule>
  </conditionalFormatting>
  <conditionalFormatting sqref="E89:E90">
    <cfRule type="cellIs" dxfId="591" priority="260" operator="equal">
      <formula>"û"</formula>
    </cfRule>
  </conditionalFormatting>
  <conditionalFormatting sqref="E78:E79">
    <cfRule type="cellIs" dxfId="590" priority="259" operator="equal">
      <formula>"û"</formula>
    </cfRule>
  </conditionalFormatting>
  <conditionalFormatting sqref="E87">
    <cfRule type="cellIs" dxfId="589" priority="254" operator="equal">
      <formula>"û"</formula>
    </cfRule>
  </conditionalFormatting>
  <conditionalFormatting sqref="E102">
    <cfRule type="cellIs" dxfId="588" priority="257" operator="equal">
      <formula>"û"</formula>
    </cfRule>
  </conditionalFormatting>
  <conditionalFormatting sqref="E80">
    <cfRule type="cellIs" dxfId="587" priority="258" operator="equal">
      <formula>"û"</formula>
    </cfRule>
  </conditionalFormatting>
  <conditionalFormatting sqref="E81 E85">
    <cfRule type="cellIs" dxfId="586" priority="256" operator="equal">
      <formula>"û"</formula>
    </cfRule>
  </conditionalFormatting>
  <conditionalFormatting sqref="E107 E105">
    <cfRule type="cellIs" dxfId="585" priority="252" operator="equal">
      <formula>"û"</formula>
    </cfRule>
  </conditionalFormatting>
  <conditionalFormatting sqref="E109">
    <cfRule type="cellIs" dxfId="584" priority="250" operator="equal">
      <formula>"û"</formula>
    </cfRule>
  </conditionalFormatting>
  <conditionalFormatting sqref="E113:E114">
    <cfRule type="cellIs" dxfId="583" priority="247" operator="equal">
      <formula>"û"</formula>
    </cfRule>
  </conditionalFormatting>
  <conditionalFormatting sqref="E135">
    <cfRule type="cellIs" dxfId="582" priority="226" operator="equal">
      <formula>"û"</formula>
    </cfRule>
  </conditionalFormatting>
  <conditionalFormatting sqref="E115">
    <cfRule type="cellIs" dxfId="581" priority="246" operator="equal">
      <formula>"û"</formula>
    </cfRule>
  </conditionalFormatting>
  <conditionalFormatting sqref="E116">
    <cfRule type="cellIs" dxfId="580" priority="244" operator="equal">
      <formula>"û"</formula>
    </cfRule>
  </conditionalFormatting>
  <conditionalFormatting sqref="E111:E112">
    <cfRule type="cellIs" dxfId="579" priority="236" operator="equal">
      <formula>"û"</formula>
    </cfRule>
  </conditionalFormatting>
  <conditionalFormatting sqref="E141">
    <cfRule type="cellIs" dxfId="578" priority="223" operator="equal">
      <formula>"û"</formula>
    </cfRule>
  </conditionalFormatting>
  <conditionalFormatting sqref="E126:E127">
    <cfRule type="cellIs" dxfId="577" priority="233" operator="equal">
      <formula>"û"</formula>
    </cfRule>
  </conditionalFormatting>
  <conditionalFormatting sqref="E131 E133">
    <cfRule type="cellIs" dxfId="576" priority="229" operator="equal">
      <formula>"û"</formula>
    </cfRule>
  </conditionalFormatting>
  <conditionalFormatting sqref="E128">
    <cfRule type="cellIs" dxfId="575" priority="232" operator="equal">
      <formula>"û"</formula>
    </cfRule>
  </conditionalFormatting>
  <conditionalFormatting sqref="E129">
    <cfRule type="cellIs" dxfId="574" priority="231" operator="equal">
      <formula>"û"</formula>
    </cfRule>
  </conditionalFormatting>
  <conditionalFormatting sqref="E124:E125">
    <cfRule type="cellIs" dxfId="573" priority="227" operator="equal">
      <formula>"û"</formula>
    </cfRule>
  </conditionalFormatting>
  <conditionalFormatting sqref="E139:E140">
    <cfRule type="cellIs" dxfId="572" priority="224" operator="equal">
      <formula>"û"</formula>
    </cfRule>
  </conditionalFormatting>
  <conditionalFormatting sqref="E146">
    <cfRule type="cellIs" dxfId="571" priority="220" operator="equal">
      <formula>"û"</formula>
    </cfRule>
  </conditionalFormatting>
  <conditionalFormatting sqref="E142">
    <cfRule type="cellIs" dxfId="570" priority="222" operator="equal">
      <formula>"û"</formula>
    </cfRule>
  </conditionalFormatting>
  <conditionalFormatting sqref="E137:E138">
    <cfRule type="cellIs" dxfId="569" priority="218" operator="equal">
      <formula>"û"</formula>
    </cfRule>
  </conditionalFormatting>
  <conditionalFormatting sqref="E148">
    <cfRule type="cellIs" dxfId="568" priority="217" operator="equal">
      <formula>"û"</formula>
    </cfRule>
  </conditionalFormatting>
  <conditionalFormatting sqref="E152:E153">
    <cfRule type="cellIs" dxfId="567" priority="215" operator="equal">
      <formula>"û"</formula>
    </cfRule>
  </conditionalFormatting>
  <conditionalFormatting sqref="E154">
    <cfRule type="cellIs" dxfId="566" priority="214" operator="equal">
      <formula>"û"</formula>
    </cfRule>
  </conditionalFormatting>
  <conditionalFormatting sqref="E155">
    <cfRule type="cellIs" dxfId="565" priority="213" operator="equal">
      <formula>"û"</formula>
    </cfRule>
  </conditionalFormatting>
  <conditionalFormatting sqref="E8:E9">
    <cfRule type="cellIs" dxfId="564" priority="206" operator="equal">
      <formula>"ü"</formula>
    </cfRule>
    <cfRule type="cellIs" dxfId="563" priority="207" operator="equal">
      <formula>"û"</formula>
    </cfRule>
  </conditionalFormatting>
  <conditionalFormatting sqref="E24">
    <cfRule type="cellIs" dxfId="562" priority="198" operator="equal">
      <formula>"ü"</formula>
    </cfRule>
    <cfRule type="cellIs" dxfId="561" priority="199" operator="equal">
      <formula>"û"</formula>
    </cfRule>
  </conditionalFormatting>
  <conditionalFormatting sqref="E39">
    <cfRule type="cellIs" dxfId="560" priority="194" operator="equal">
      <formula>"ü"</formula>
    </cfRule>
    <cfRule type="cellIs" dxfId="559" priority="195" operator="equal">
      <formula>"û"</formula>
    </cfRule>
  </conditionalFormatting>
  <conditionalFormatting sqref="E33">
    <cfRule type="cellIs" dxfId="558" priority="196" operator="equal">
      <formula>"ü"</formula>
    </cfRule>
    <cfRule type="cellIs" dxfId="557" priority="197" operator="equal">
      <formula>"û"</formula>
    </cfRule>
  </conditionalFormatting>
  <conditionalFormatting sqref="E47">
    <cfRule type="cellIs" dxfId="556" priority="190" operator="equal">
      <formula>"ü"</formula>
    </cfRule>
    <cfRule type="cellIs" dxfId="555" priority="191" operator="equal">
      <formula>"û"</formula>
    </cfRule>
  </conditionalFormatting>
  <conditionalFormatting sqref="E41">
    <cfRule type="cellIs" dxfId="554" priority="192" operator="equal">
      <formula>"ü"</formula>
    </cfRule>
    <cfRule type="cellIs" dxfId="553" priority="193" operator="equal">
      <formula>"û"</formula>
    </cfRule>
  </conditionalFormatting>
  <conditionalFormatting sqref="E130">
    <cfRule type="cellIs" dxfId="552" priority="170" operator="equal">
      <formula>"ü"</formula>
    </cfRule>
    <cfRule type="cellIs" dxfId="551" priority="171" operator="equal">
      <formula>"û"</formula>
    </cfRule>
  </conditionalFormatting>
  <conditionalFormatting sqref="E51">
    <cfRule type="cellIs" dxfId="550" priority="188" operator="equal">
      <formula>"ü"</formula>
    </cfRule>
    <cfRule type="cellIs" dxfId="549" priority="189" operator="equal">
      <formula>"û"</formula>
    </cfRule>
  </conditionalFormatting>
  <conditionalFormatting sqref="E86">
    <cfRule type="cellIs" dxfId="548" priority="186" operator="equal">
      <formula>"ü"</formula>
    </cfRule>
    <cfRule type="cellIs" dxfId="547" priority="187" operator="equal">
      <formula>"û"</formula>
    </cfRule>
  </conditionalFormatting>
  <conditionalFormatting sqref="E88">
    <cfRule type="cellIs" dxfId="546" priority="184" operator="equal">
      <formula>"ü"</formula>
    </cfRule>
    <cfRule type="cellIs" dxfId="545" priority="185" operator="equal">
      <formula>"û"</formula>
    </cfRule>
  </conditionalFormatting>
  <conditionalFormatting sqref="E106">
    <cfRule type="cellIs" dxfId="544" priority="182" operator="equal">
      <formula>"ü"</formula>
    </cfRule>
    <cfRule type="cellIs" dxfId="543" priority="183" operator="equal">
      <formula>"û"</formula>
    </cfRule>
  </conditionalFormatting>
  <conditionalFormatting sqref="E108">
    <cfRule type="cellIs" dxfId="542" priority="180" operator="equal">
      <formula>"ü"</formula>
    </cfRule>
    <cfRule type="cellIs" dxfId="541" priority="181" operator="equal">
      <formula>"û"</formula>
    </cfRule>
  </conditionalFormatting>
  <conditionalFormatting sqref="E110">
    <cfRule type="cellIs" dxfId="540" priority="178" operator="equal">
      <formula>"ü"</formula>
    </cfRule>
    <cfRule type="cellIs" dxfId="539" priority="179" operator="equal">
      <formula>"û"</formula>
    </cfRule>
  </conditionalFormatting>
  <conditionalFormatting sqref="E143">
    <cfRule type="cellIs" dxfId="538" priority="164" operator="equal">
      <formula>"ü"</formula>
    </cfRule>
    <cfRule type="cellIs" dxfId="537" priority="165" operator="equal">
      <formula>"û"</formula>
    </cfRule>
  </conditionalFormatting>
  <conditionalFormatting sqref="E147">
    <cfRule type="cellIs" dxfId="536" priority="162" operator="equal">
      <formula>"ü"</formula>
    </cfRule>
    <cfRule type="cellIs" dxfId="535" priority="163" operator="equal">
      <formula>"û"</formula>
    </cfRule>
  </conditionalFormatting>
  <conditionalFormatting sqref="E149">
    <cfRule type="cellIs" dxfId="534" priority="160" operator="equal">
      <formula>"ü"</formula>
    </cfRule>
    <cfRule type="cellIs" dxfId="533" priority="161" operator="equal">
      <formula>"û"</formula>
    </cfRule>
  </conditionalFormatting>
  <conditionalFormatting sqref="E134">
    <cfRule type="cellIs" dxfId="532" priority="168" operator="equal">
      <formula>"ü"</formula>
    </cfRule>
    <cfRule type="cellIs" dxfId="531" priority="169" operator="equal">
      <formula>"û"</formula>
    </cfRule>
  </conditionalFormatting>
  <conditionalFormatting sqref="E136">
    <cfRule type="cellIs" dxfId="530" priority="166" operator="equal">
      <formula>"ü"</formula>
    </cfRule>
    <cfRule type="cellIs" dxfId="529" priority="167" operator="equal">
      <formula>"û"</formula>
    </cfRule>
  </conditionalFormatting>
  <conditionalFormatting sqref="E37">
    <cfRule type="cellIs" dxfId="528" priority="129" operator="equal">
      <formula>"ü"</formula>
    </cfRule>
    <cfRule type="cellIs" dxfId="527" priority="130" operator="equal">
      <formula>"û"</formula>
    </cfRule>
  </conditionalFormatting>
  <conditionalFormatting sqref="E49">
    <cfRule type="cellIs" dxfId="526" priority="126" operator="equal">
      <formula>"ü"</formula>
    </cfRule>
    <cfRule type="cellIs" dxfId="525" priority="127" operator="equal">
      <formula>"û"</formula>
    </cfRule>
  </conditionalFormatting>
  <conditionalFormatting sqref="E22">
    <cfRule type="cellIs" dxfId="524" priority="152" operator="equal">
      <formula>"ü"</formula>
    </cfRule>
    <cfRule type="cellIs" dxfId="523" priority="153" operator="equal">
      <formula>"û"</formula>
    </cfRule>
  </conditionalFormatting>
  <conditionalFormatting sqref="E52">
    <cfRule type="cellIs" dxfId="522" priority="124" operator="equal">
      <formula>"û"</formula>
    </cfRule>
  </conditionalFormatting>
  <conditionalFormatting sqref="E12">
    <cfRule type="cellIs" dxfId="521" priority="149" operator="equal">
      <formula>"ü"</formula>
    </cfRule>
    <cfRule type="cellIs" dxfId="520" priority="150" operator="equal">
      <formula>"û"</formula>
    </cfRule>
  </conditionalFormatting>
  <conditionalFormatting sqref="E10">
    <cfRule type="cellIs" dxfId="519" priority="139" operator="equal">
      <formula>"ü"</formula>
    </cfRule>
    <cfRule type="cellIs" dxfId="518" priority="140" operator="equal">
      <formula>"û"</formula>
    </cfRule>
  </conditionalFormatting>
  <conditionalFormatting sqref="E20">
    <cfRule type="cellIs" dxfId="517" priority="137" operator="equal">
      <formula>"ü"</formula>
    </cfRule>
    <cfRule type="cellIs" dxfId="516" priority="138" operator="equal">
      <formula>"û"</formula>
    </cfRule>
  </conditionalFormatting>
  <conditionalFormatting sqref="E16">
    <cfRule type="cellIs" dxfId="515" priority="143" operator="equal">
      <formula>"ü"</formula>
    </cfRule>
    <cfRule type="cellIs" dxfId="514" priority="144" operator="equal">
      <formula>"û"</formula>
    </cfRule>
  </conditionalFormatting>
  <conditionalFormatting sqref="E14">
    <cfRule type="cellIs" dxfId="513" priority="135" operator="equal">
      <formula>"ü"</formula>
    </cfRule>
    <cfRule type="cellIs" dxfId="512" priority="136" operator="equal">
      <formula>"û"</formula>
    </cfRule>
  </conditionalFormatting>
  <conditionalFormatting sqref="E18">
    <cfRule type="cellIs" dxfId="511" priority="133" operator="equal">
      <formula>"ü"</formula>
    </cfRule>
    <cfRule type="cellIs" dxfId="510" priority="134" operator="equal">
      <formula>"û"</formula>
    </cfRule>
  </conditionalFormatting>
  <conditionalFormatting sqref="E84">
    <cfRule type="cellIs" dxfId="509" priority="112" operator="equal">
      <formula>"ü"</formula>
    </cfRule>
    <cfRule type="cellIs" dxfId="508" priority="113" operator="equal">
      <formula>"û"</formula>
    </cfRule>
  </conditionalFormatting>
  <conditionalFormatting sqref="E48">
    <cfRule type="cellIs" dxfId="507" priority="128" operator="equal">
      <formula>"û"</formula>
    </cfRule>
  </conditionalFormatting>
  <conditionalFormatting sqref="E53">
    <cfRule type="cellIs" dxfId="506" priority="120" operator="equal">
      <formula>"ü"</formula>
    </cfRule>
    <cfRule type="cellIs" dxfId="505" priority="121" operator="equal">
      <formula>"û"</formula>
    </cfRule>
  </conditionalFormatting>
  <conditionalFormatting sqref="E42">
    <cfRule type="cellIs" dxfId="504" priority="125" operator="equal">
      <formula>"û"</formula>
    </cfRule>
  </conditionalFormatting>
  <conditionalFormatting sqref="E82">
    <cfRule type="cellIs" dxfId="503" priority="106" operator="equal">
      <formula>"ü"</formula>
    </cfRule>
    <cfRule type="cellIs" dxfId="502" priority="107" operator="equal">
      <formula>"û"</formula>
    </cfRule>
  </conditionalFormatting>
  <conditionalFormatting sqref="E43">
    <cfRule type="cellIs" dxfId="501" priority="122" operator="equal">
      <formula>"ü"</formula>
    </cfRule>
    <cfRule type="cellIs" dxfId="500" priority="123" operator="equal">
      <formula>"û"</formula>
    </cfRule>
  </conditionalFormatting>
  <conditionalFormatting sqref="E104">
    <cfRule type="cellIs" dxfId="499" priority="101" operator="equal">
      <formula>"ü"</formula>
    </cfRule>
    <cfRule type="cellIs" dxfId="498" priority="102" operator="equal">
      <formula>"û"</formula>
    </cfRule>
  </conditionalFormatting>
  <conditionalFormatting sqref="E83">
    <cfRule type="cellIs" dxfId="497" priority="119" operator="equal">
      <formula>"û"</formula>
    </cfRule>
  </conditionalFormatting>
  <conditionalFormatting sqref="E84">
    <cfRule type="cellIs" dxfId="496" priority="117" operator="equal">
      <formula>"ü"</formula>
    </cfRule>
    <cfRule type="cellIs" dxfId="495" priority="118" operator="equal">
      <formula>"û"</formula>
    </cfRule>
  </conditionalFormatting>
  <conditionalFormatting sqref="E86">
    <cfRule type="cellIs" dxfId="494" priority="110" operator="equal">
      <formula>"ü"</formula>
    </cfRule>
    <cfRule type="cellIs" dxfId="493" priority="111" operator="equal">
      <formula>"û"</formula>
    </cfRule>
  </conditionalFormatting>
  <conditionalFormatting sqref="E85">
    <cfRule type="cellIs" dxfId="492" priority="114" operator="equal">
      <formula>"û"</formula>
    </cfRule>
  </conditionalFormatting>
  <conditionalFormatting sqref="E82">
    <cfRule type="cellIs" dxfId="491" priority="108" operator="equal">
      <formula>"ü"</formula>
    </cfRule>
    <cfRule type="cellIs" dxfId="490" priority="109" operator="equal">
      <formula>"û"</formula>
    </cfRule>
  </conditionalFormatting>
  <conditionalFormatting sqref="E93">
    <cfRule type="cellIs" dxfId="489" priority="89" operator="equal">
      <formula>"ü"</formula>
    </cfRule>
    <cfRule type="cellIs" dxfId="488" priority="90" operator="equal">
      <formula>"û"</formula>
    </cfRule>
  </conditionalFormatting>
  <conditionalFormatting sqref="E92">
    <cfRule type="cellIs" dxfId="487" priority="100" operator="equal">
      <formula>"û"</formula>
    </cfRule>
  </conditionalFormatting>
  <conditionalFormatting sqref="E91">
    <cfRule type="cellIs" dxfId="486" priority="99" operator="equal">
      <formula>"û"</formula>
    </cfRule>
  </conditionalFormatting>
  <conditionalFormatting sqref="E96 E94">
    <cfRule type="cellIs" dxfId="485" priority="98" operator="equal">
      <formula>"û"</formula>
    </cfRule>
  </conditionalFormatting>
  <conditionalFormatting sqref="E98">
    <cfRule type="cellIs" dxfId="484" priority="97" operator="equal">
      <formula>"û"</formula>
    </cfRule>
  </conditionalFormatting>
  <conditionalFormatting sqref="E95">
    <cfRule type="cellIs" dxfId="483" priority="95" operator="equal">
      <formula>"ü"</formula>
    </cfRule>
    <cfRule type="cellIs" dxfId="482" priority="96" operator="equal">
      <formula>"û"</formula>
    </cfRule>
  </conditionalFormatting>
  <conditionalFormatting sqref="E97">
    <cfRule type="cellIs" dxfId="481" priority="93" operator="equal">
      <formula>"ü"</formula>
    </cfRule>
    <cfRule type="cellIs" dxfId="480" priority="94" operator="equal">
      <formula>"û"</formula>
    </cfRule>
  </conditionalFormatting>
  <conditionalFormatting sqref="E99">
    <cfRule type="cellIs" dxfId="479" priority="91" operator="equal">
      <formula>"ü"</formula>
    </cfRule>
    <cfRule type="cellIs" dxfId="478" priority="92" operator="equal">
      <formula>"û"</formula>
    </cfRule>
  </conditionalFormatting>
  <conditionalFormatting sqref="E119">
    <cfRule type="cellIs" dxfId="477" priority="75" operator="equal">
      <formula>"ü"</formula>
    </cfRule>
    <cfRule type="cellIs" dxfId="476" priority="76" operator="equal">
      <formula>"û"</formula>
    </cfRule>
  </conditionalFormatting>
  <conditionalFormatting sqref="E120 E118">
    <cfRule type="cellIs" dxfId="475" priority="86" operator="equal">
      <formula>"û"</formula>
    </cfRule>
  </conditionalFormatting>
  <conditionalFormatting sqref="E122">
    <cfRule type="cellIs" dxfId="474" priority="85" operator="equal">
      <formula>"û"</formula>
    </cfRule>
  </conditionalFormatting>
  <conditionalFormatting sqref="E121">
    <cfRule type="cellIs" dxfId="473" priority="81" operator="equal">
      <formula>"ü"</formula>
    </cfRule>
    <cfRule type="cellIs" dxfId="472" priority="82" operator="equal">
      <formula>"û"</formula>
    </cfRule>
  </conditionalFormatting>
  <conditionalFormatting sqref="E117">
    <cfRule type="cellIs" dxfId="471" priority="77" operator="equal">
      <formula>"ü"</formula>
    </cfRule>
    <cfRule type="cellIs" dxfId="470" priority="78" operator="equal">
      <formula>"û"</formula>
    </cfRule>
  </conditionalFormatting>
  <conditionalFormatting sqref="E123">
    <cfRule type="cellIs" dxfId="469" priority="79" operator="equal">
      <formula>"ü"</formula>
    </cfRule>
    <cfRule type="cellIs" dxfId="468" priority="80" operator="equal">
      <formula>"û"</formula>
    </cfRule>
  </conditionalFormatting>
  <conditionalFormatting sqref="E132">
    <cfRule type="cellIs" dxfId="467" priority="71" operator="equal">
      <formula>"ü"</formula>
    </cfRule>
    <cfRule type="cellIs" dxfId="466" priority="72" operator="equal">
      <formula>"û"</formula>
    </cfRule>
  </conditionalFormatting>
  <conditionalFormatting sqref="E173">
    <cfRule type="cellIs" dxfId="465" priority="39" operator="equal">
      <formula>"ü"</formula>
    </cfRule>
    <cfRule type="cellIs" dxfId="464" priority="40" operator="equal">
      <formula>"û"</formula>
    </cfRule>
  </conditionalFormatting>
  <conditionalFormatting sqref="E144">
    <cfRule type="cellIs" dxfId="463" priority="70" operator="equal">
      <formula>"û"</formula>
    </cfRule>
  </conditionalFormatting>
  <conditionalFormatting sqref="E145">
    <cfRule type="cellIs" dxfId="462" priority="66" operator="equal">
      <formula>"ü"</formula>
    </cfRule>
    <cfRule type="cellIs" dxfId="461" priority="67" operator="equal">
      <formula>"û"</formula>
    </cfRule>
  </conditionalFormatting>
  <conditionalFormatting sqref="E170">
    <cfRule type="cellIs" dxfId="460" priority="50" operator="equal">
      <formula>"û"</formula>
    </cfRule>
  </conditionalFormatting>
  <conditionalFormatting sqref="E159">
    <cfRule type="cellIs" dxfId="459" priority="64" operator="equal">
      <formula>"û"</formula>
    </cfRule>
  </conditionalFormatting>
  <conditionalFormatting sqref="E161">
    <cfRule type="cellIs" dxfId="458" priority="63" operator="equal">
      <formula>"û"</formula>
    </cfRule>
  </conditionalFormatting>
  <conditionalFormatting sqref="E156">
    <cfRule type="cellIs" dxfId="457" priority="61" operator="equal">
      <formula>"ü"</formula>
    </cfRule>
    <cfRule type="cellIs" dxfId="456" priority="62" operator="equal">
      <formula>"û"</formula>
    </cfRule>
  </conditionalFormatting>
  <conditionalFormatting sqref="E160">
    <cfRule type="cellIs" dxfId="455" priority="59" operator="equal">
      <formula>"ü"</formula>
    </cfRule>
    <cfRule type="cellIs" dxfId="454" priority="60" operator="equal">
      <formula>"û"</formula>
    </cfRule>
  </conditionalFormatting>
  <conditionalFormatting sqref="E162">
    <cfRule type="cellIs" dxfId="453" priority="57" operator="equal">
      <formula>"ü"</formula>
    </cfRule>
    <cfRule type="cellIs" dxfId="452" priority="58" operator="equal">
      <formula>"û"</formula>
    </cfRule>
  </conditionalFormatting>
  <conditionalFormatting sqref="E157">
    <cfRule type="cellIs" dxfId="451" priority="56" operator="equal">
      <formula>"û"</formula>
    </cfRule>
  </conditionalFormatting>
  <conditionalFormatting sqref="E158">
    <cfRule type="cellIs" dxfId="450" priority="54" operator="equal">
      <formula>"ü"</formula>
    </cfRule>
    <cfRule type="cellIs" dxfId="449" priority="55" operator="equal">
      <formula>"û"</formula>
    </cfRule>
  </conditionalFormatting>
  <conditionalFormatting sqref="E163:E164">
    <cfRule type="cellIs" dxfId="448" priority="53" operator="equal">
      <formula>"û"</formula>
    </cfRule>
  </conditionalFormatting>
  <conditionalFormatting sqref="E165">
    <cfRule type="cellIs" dxfId="447" priority="52" operator="equal">
      <formula>"û"</formula>
    </cfRule>
  </conditionalFormatting>
  <conditionalFormatting sqref="E169">
    <cfRule type="cellIs" dxfId="446" priority="51" operator="equal">
      <formula>"û"</formula>
    </cfRule>
  </conditionalFormatting>
  <conditionalFormatting sqref="E174">
    <cfRule type="cellIs" dxfId="445" priority="49" operator="equal">
      <formula>"û"</formula>
    </cfRule>
  </conditionalFormatting>
  <conditionalFormatting sqref="E176">
    <cfRule type="cellIs" dxfId="444" priority="48" operator="equal">
      <formula>"û"</formula>
    </cfRule>
  </conditionalFormatting>
  <conditionalFormatting sqref="E171">
    <cfRule type="cellIs" dxfId="443" priority="46" operator="equal">
      <formula>"ü"</formula>
    </cfRule>
    <cfRule type="cellIs" dxfId="442" priority="47" operator="equal">
      <formula>"û"</formula>
    </cfRule>
  </conditionalFormatting>
  <conditionalFormatting sqref="E175">
    <cfRule type="cellIs" dxfId="441" priority="44" operator="equal">
      <formula>"ü"</formula>
    </cfRule>
    <cfRule type="cellIs" dxfId="440" priority="45" operator="equal">
      <formula>"û"</formula>
    </cfRule>
  </conditionalFormatting>
  <conditionalFormatting sqref="E177">
    <cfRule type="cellIs" dxfId="439" priority="42" operator="equal">
      <formula>"ü"</formula>
    </cfRule>
    <cfRule type="cellIs" dxfId="438" priority="43" operator="equal">
      <formula>"û"</formula>
    </cfRule>
  </conditionalFormatting>
  <conditionalFormatting sqref="E172">
    <cfRule type="cellIs" dxfId="437" priority="41" operator="equal">
      <formula>"û"</formula>
    </cfRule>
  </conditionalFormatting>
  <conditionalFormatting sqref="E167">
    <cfRule type="cellIs" dxfId="436" priority="35" operator="equal">
      <formula>"ü"</formula>
    </cfRule>
    <cfRule type="cellIs" dxfId="435" priority="36" operator="equal">
      <formula>"û"</formula>
    </cfRule>
  </conditionalFormatting>
  <conditionalFormatting sqref="E56">
    <cfRule type="cellIs" dxfId="434" priority="33" operator="equal">
      <formula>"ü"</formula>
    </cfRule>
    <cfRule type="cellIs" dxfId="433" priority="34" operator="equal">
      <formula>"û"</formula>
    </cfRule>
  </conditionalFormatting>
  <conditionalFormatting sqref="E67">
    <cfRule type="cellIs" dxfId="432" priority="32" operator="equal">
      <formula>"û"</formula>
    </cfRule>
  </conditionalFormatting>
  <conditionalFormatting sqref="E63">
    <cfRule type="cellIs" dxfId="431" priority="28" operator="equal">
      <formula>"û"</formula>
    </cfRule>
  </conditionalFormatting>
  <conditionalFormatting sqref="E68">
    <cfRule type="cellIs" dxfId="430" priority="30" operator="equal">
      <formula>"û"</formula>
    </cfRule>
  </conditionalFormatting>
  <conditionalFormatting sqref="E58">
    <cfRule type="cellIs" dxfId="429" priority="31" operator="equal">
      <formula>"û"</formula>
    </cfRule>
  </conditionalFormatting>
  <conditionalFormatting sqref="E59 E61">
    <cfRule type="cellIs" dxfId="428" priority="29" operator="equal">
      <formula>"û"</formula>
    </cfRule>
  </conditionalFormatting>
  <conditionalFormatting sqref="E69 E73">
    <cfRule type="cellIs" dxfId="427" priority="27" operator="equal">
      <formula>"û"</formula>
    </cfRule>
  </conditionalFormatting>
  <conditionalFormatting sqref="E62">
    <cfRule type="cellIs" dxfId="426" priority="25" operator="equal">
      <formula>"ü"</formula>
    </cfRule>
    <cfRule type="cellIs" dxfId="425" priority="26" operator="equal">
      <formula>"û"</formula>
    </cfRule>
  </conditionalFormatting>
  <conditionalFormatting sqref="E70">
    <cfRule type="cellIs" dxfId="424" priority="21" operator="equal">
      <formula>"ü"</formula>
    </cfRule>
    <cfRule type="cellIs" dxfId="423" priority="22" operator="equal">
      <formula>"û"</formula>
    </cfRule>
  </conditionalFormatting>
  <conditionalFormatting sqref="E64">
    <cfRule type="cellIs" dxfId="422" priority="23" operator="equal">
      <formula>"ü"</formula>
    </cfRule>
    <cfRule type="cellIs" dxfId="421" priority="24" operator="equal">
      <formula>"û"</formula>
    </cfRule>
  </conditionalFormatting>
  <conditionalFormatting sqref="E74">
    <cfRule type="cellIs" dxfId="420" priority="19" operator="equal">
      <formula>"ü"</formula>
    </cfRule>
    <cfRule type="cellIs" dxfId="419" priority="20" operator="equal">
      <formula>"û"</formula>
    </cfRule>
  </conditionalFormatting>
  <conditionalFormatting sqref="E60">
    <cfRule type="cellIs" dxfId="418" priority="17" operator="equal">
      <formula>"ü"</formula>
    </cfRule>
    <cfRule type="cellIs" dxfId="417" priority="18" operator="equal">
      <formula>"û"</formula>
    </cfRule>
  </conditionalFormatting>
  <conditionalFormatting sqref="E72">
    <cfRule type="cellIs" dxfId="416" priority="14" operator="equal">
      <formula>"ü"</formula>
    </cfRule>
    <cfRule type="cellIs" dxfId="415" priority="15" operator="equal">
      <formula>"û"</formula>
    </cfRule>
  </conditionalFormatting>
  <conditionalFormatting sqref="E75">
    <cfRule type="cellIs" dxfId="414" priority="12" operator="equal">
      <formula>"û"</formula>
    </cfRule>
  </conditionalFormatting>
  <conditionalFormatting sqref="E71">
    <cfRule type="cellIs" dxfId="413" priority="16" operator="equal">
      <formula>"û"</formula>
    </cfRule>
  </conditionalFormatting>
  <conditionalFormatting sqref="E76">
    <cfRule type="cellIs" dxfId="412" priority="8" operator="equal">
      <formula>"ü"</formula>
    </cfRule>
    <cfRule type="cellIs" dxfId="411" priority="9" operator="equal">
      <formula>"û"</formula>
    </cfRule>
  </conditionalFormatting>
  <conditionalFormatting sqref="E65">
    <cfRule type="cellIs" dxfId="410" priority="13" operator="equal">
      <formula>"û"</formula>
    </cfRule>
  </conditionalFormatting>
  <conditionalFormatting sqref="E66">
    <cfRule type="cellIs" dxfId="409" priority="10" operator="equal">
      <formula>"ü"</formula>
    </cfRule>
    <cfRule type="cellIs" dxfId="408" priority="11" operator="equal">
      <formula>"û"</formula>
    </cfRule>
  </conditionalFormatting>
  <conditionalFormatting sqref="E180">
    <cfRule type="cellIs" dxfId="407" priority="7" operator="equal">
      <formula>"û"</formula>
    </cfRule>
  </conditionalFormatting>
  <conditionalFormatting sqref="E182">
    <cfRule type="cellIs" dxfId="406" priority="1" operator="equal">
      <formula>"ü"</formula>
    </cfRule>
    <cfRule type="cellIs" dxfId="405" priority="2" operator="equal">
      <formula>"û"</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Keys!$A$2:$A$4</xm:f>
          </x14:formula1>
          <xm:sqref>D24 D33 D167 D56 D182</xm:sqref>
        </x14:dataValidation>
        <x14:dataValidation type="list" allowBlank="1" showInputMessage="1" showErrorMessage="1" xr:uid="{00000000-0002-0000-0300-000001000000}">
          <x14:formula1>
            <xm:f>Keys!$L$2:$L$231</xm:f>
          </x14:formula1>
          <xm:sqref>D20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4" tint="-0.499984740745262"/>
  </sheetPr>
  <dimension ref="B2:G143"/>
  <sheetViews>
    <sheetView workbookViewId="0">
      <pane ySplit="5" topLeftCell="A6" activePane="bottomLeft" state="frozen"/>
      <selection activeCell="F6" sqref="F6"/>
      <selection pane="bottomLeft" activeCell="C7" sqref="C7"/>
    </sheetView>
  </sheetViews>
  <sheetFormatPr defaultColWidth="9.08984375" defaultRowHeight="14.5" x14ac:dyDescent="0.35"/>
  <cols>
    <col min="1" max="1" width="4.54296875" style="6" customWidth="1"/>
    <col min="2" max="2" width="60.54296875" style="6" customWidth="1"/>
    <col min="3" max="3" width="15.36328125" style="12" customWidth="1"/>
    <col min="4" max="4" width="5.36328125" style="6" customWidth="1"/>
    <col min="5" max="5" width="12.6328125" style="12" customWidth="1"/>
    <col min="6" max="6" width="12.08984375" style="121" hidden="1" customWidth="1"/>
    <col min="7" max="16384" width="9.08984375" style="6"/>
  </cols>
  <sheetData>
    <row r="2" spans="2:7" ht="43.5" customHeight="1" x14ac:dyDescent="0.35">
      <c r="B2" s="5" t="s">
        <v>110</v>
      </c>
    </row>
    <row r="3" spans="2:7" ht="17" x14ac:dyDescent="0.4">
      <c r="B3" s="7" t="s">
        <v>524</v>
      </c>
      <c r="E3" s="12" t="s">
        <v>11</v>
      </c>
    </row>
    <row r="4" spans="2:7" ht="19.5" x14ac:dyDescent="0.35">
      <c r="B4" s="8"/>
      <c r="E4" s="18">
        <f>F142/100</f>
        <v>0</v>
      </c>
      <c r="F4" s="122"/>
      <c r="G4" s="18"/>
    </row>
    <row r="5" spans="2:7" x14ac:dyDescent="0.35">
      <c r="E5" s="19"/>
      <c r="F5" s="123"/>
    </row>
    <row r="6" spans="2:7" x14ac:dyDescent="0.35">
      <c r="E6" s="19"/>
      <c r="F6" s="123"/>
    </row>
    <row r="7" spans="2:7" ht="24.9" customHeight="1" x14ac:dyDescent="0.35">
      <c r="B7" s="14" t="s">
        <v>117</v>
      </c>
      <c r="C7" s="93" t="s">
        <v>1</v>
      </c>
      <c r="E7" s="16" t="str">
        <f>IF(C7="yes","ü",IF(C7="No","ü",IF(C7="Please select","û")))</f>
        <v>û</v>
      </c>
      <c r="F7" s="122" t="str">
        <f>IF($C7="Yes","3",IF($C7="No","6",IF($E7="û","0")))</f>
        <v>0</v>
      </c>
    </row>
    <row r="8" spans="2:7" ht="39" hidden="1" customHeight="1" x14ac:dyDescent="0.35">
      <c r="B8" s="163" t="s">
        <v>444</v>
      </c>
      <c r="C8" s="126" t="s">
        <v>1</v>
      </c>
      <c r="D8" s="164" t="s">
        <v>495</v>
      </c>
      <c r="E8" s="165" t="s">
        <v>496</v>
      </c>
      <c r="F8" s="122"/>
    </row>
    <row r="9" spans="2:7" ht="21" hidden="1" customHeight="1" x14ac:dyDescent="0.35">
      <c r="B9" s="9" t="s">
        <v>429</v>
      </c>
      <c r="C9" s="92" t="s">
        <v>1</v>
      </c>
      <c r="E9" s="16" t="str">
        <f>IF(C9="yes","ü",IF(C9="No","ü",IF(C9="Please select","û")))</f>
        <v>û</v>
      </c>
      <c r="F9" s="122" t="str">
        <f>IF($E9="ü","1","0")</f>
        <v>0</v>
      </c>
    </row>
    <row r="10" spans="2:7" ht="21" hidden="1" customHeight="1" x14ac:dyDescent="0.35">
      <c r="B10" s="125" t="s">
        <v>430</v>
      </c>
      <c r="C10" s="92" t="s">
        <v>1</v>
      </c>
      <c r="E10" s="16" t="str">
        <f>IF(C10="yes","ü",IF(C10="No","ü",IF(C10="Please select","û")))</f>
        <v>û</v>
      </c>
      <c r="F10" s="122" t="str">
        <f>IF($E10="ü","1","0")</f>
        <v>0</v>
      </c>
    </row>
    <row r="11" spans="2:7" ht="21" hidden="1" customHeight="1" x14ac:dyDescent="0.35">
      <c r="B11" s="10" t="s">
        <v>445</v>
      </c>
      <c r="C11" s="92" t="s">
        <v>1</v>
      </c>
      <c r="E11" s="16" t="str">
        <f>IF(C11="yes","ü",IF(C11="No","ü",IF(C11="Please select","û")))</f>
        <v>û</v>
      </c>
      <c r="F11" s="122" t="str">
        <f>IF($E11="ü","1","0")</f>
        <v>0</v>
      </c>
    </row>
    <row r="12" spans="2:7" ht="1" customHeight="1" x14ac:dyDescent="0.35">
      <c r="B12" s="13" t="s">
        <v>519</v>
      </c>
      <c r="E12" s="16"/>
      <c r="F12" s="122"/>
    </row>
    <row r="13" spans="2:7" ht="1" customHeight="1" x14ac:dyDescent="0.35">
      <c r="B13" s="234"/>
      <c r="C13" s="234"/>
      <c r="E13" s="16"/>
      <c r="F13" s="122"/>
    </row>
    <row r="14" spans="2:7" ht="15" hidden="1" customHeight="1" x14ac:dyDescent="0.35">
      <c r="E14" s="16"/>
      <c r="F14" s="123"/>
    </row>
    <row r="15" spans="2:7" ht="24.9" customHeight="1" x14ac:dyDescent="0.35">
      <c r="B15" s="14" t="s">
        <v>9</v>
      </c>
      <c r="C15" s="93" t="s">
        <v>1</v>
      </c>
      <c r="E15" s="16" t="str">
        <f>IF(C15="yes","ü",IF(C15="No","ü",IF(C15="Please select","û")))</f>
        <v>û</v>
      </c>
      <c r="F15" s="122" t="str">
        <f>IF($C15="Yes","3",IF($C15="No","16",IF($E15="û","0")))</f>
        <v>0</v>
      </c>
    </row>
    <row r="16" spans="2:7" ht="39" hidden="1" customHeight="1" x14ac:dyDescent="0.35">
      <c r="B16" s="163" t="s">
        <v>444</v>
      </c>
      <c r="C16" s="126" t="s">
        <v>1</v>
      </c>
      <c r="D16" s="164" t="s">
        <v>495</v>
      </c>
      <c r="E16" s="165" t="s">
        <v>496</v>
      </c>
      <c r="F16" s="122"/>
    </row>
    <row r="17" spans="2:6" ht="21" hidden="1" customHeight="1" x14ac:dyDescent="0.35">
      <c r="B17" s="9" t="s">
        <v>432</v>
      </c>
      <c r="C17" s="92" t="s">
        <v>1</v>
      </c>
      <c r="E17" s="16" t="str">
        <f t="shared" ref="E17:E29" si="0">IF(C17="yes","ü",IF(C17="No","ü",IF(C17="Please select","û")))</f>
        <v>û</v>
      </c>
      <c r="F17" s="122" t="str">
        <f t="shared" ref="F17:F29" si="1">IF($E17="ü","1","0")</f>
        <v>0</v>
      </c>
    </row>
    <row r="18" spans="2:6" ht="21" hidden="1" customHeight="1" x14ac:dyDescent="0.35">
      <c r="B18" s="9" t="s">
        <v>433</v>
      </c>
      <c r="C18" s="92" t="s">
        <v>1</v>
      </c>
      <c r="E18" s="16" t="str">
        <f t="shared" si="0"/>
        <v>û</v>
      </c>
      <c r="F18" s="122" t="str">
        <f t="shared" si="1"/>
        <v>0</v>
      </c>
    </row>
    <row r="19" spans="2:6" ht="21" hidden="1" customHeight="1" x14ac:dyDescent="0.35">
      <c r="B19" s="9" t="s">
        <v>434</v>
      </c>
      <c r="C19" s="92" t="s">
        <v>1</v>
      </c>
      <c r="E19" s="16" t="str">
        <f t="shared" si="0"/>
        <v>û</v>
      </c>
      <c r="F19" s="122" t="str">
        <f t="shared" si="1"/>
        <v>0</v>
      </c>
    </row>
    <row r="20" spans="2:6" ht="21" hidden="1" customHeight="1" x14ac:dyDescent="0.35">
      <c r="B20" s="9" t="s">
        <v>435</v>
      </c>
      <c r="C20" s="92" t="s">
        <v>1</v>
      </c>
      <c r="E20" s="16" t="str">
        <f t="shared" si="0"/>
        <v>û</v>
      </c>
      <c r="F20" s="122" t="str">
        <f t="shared" si="1"/>
        <v>0</v>
      </c>
    </row>
    <row r="21" spans="2:6" ht="21" hidden="1" customHeight="1" x14ac:dyDescent="0.35">
      <c r="B21" s="9" t="s">
        <v>436</v>
      </c>
      <c r="C21" s="92" t="s">
        <v>1</v>
      </c>
      <c r="E21" s="16" t="str">
        <f t="shared" si="0"/>
        <v>û</v>
      </c>
      <c r="F21" s="122" t="str">
        <f t="shared" si="1"/>
        <v>0</v>
      </c>
    </row>
    <row r="22" spans="2:6" ht="21" hidden="1" customHeight="1" x14ac:dyDescent="0.35">
      <c r="B22" s="9" t="s">
        <v>437</v>
      </c>
      <c r="C22" s="92" t="s">
        <v>1</v>
      </c>
      <c r="E22" s="16" t="str">
        <f t="shared" si="0"/>
        <v>û</v>
      </c>
      <c r="F22" s="122" t="str">
        <f t="shared" si="1"/>
        <v>0</v>
      </c>
    </row>
    <row r="23" spans="2:6" ht="21" hidden="1" customHeight="1" x14ac:dyDescent="0.35">
      <c r="B23" s="9" t="s">
        <v>438</v>
      </c>
      <c r="C23" s="92" t="s">
        <v>1</v>
      </c>
      <c r="E23" s="16" t="str">
        <f t="shared" si="0"/>
        <v>û</v>
      </c>
      <c r="F23" s="122" t="str">
        <f t="shared" si="1"/>
        <v>0</v>
      </c>
    </row>
    <row r="24" spans="2:6" ht="21" hidden="1" customHeight="1" x14ac:dyDescent="0.35">
      <c r="B24" s="9" t="s">
        <v>439</v>
      </c>
      <c r="C24" s="92" t="s">
        <v>1</v>
      </c>
      <c r="E24" s="16" t="str">
        <f t="shared" si="0"/>
        <v>û</v>
      </c>
      <c r="F24" s="122" t="str">
        <f t="shared" si="1"/>
        <v>0</v>
      </c>
    </row>
    <row r="25" spans="2:6" ht="21" hidden="1" customHeight="1" x14ac:dyDescent="0.35">
      <c r="B25" s="9" t="s">
        <v>440</v>
      </c>
      <c r="C25" s="92" t="s">
        <v>1</v>
      </c>
      <c r="E25" s="16" t="str">
        <f t="shared" si="0"/>
        <v>û</v>
      </c>
      <c r="F25" s="122" t="str">
        <f t="shared" si="1"/>
        <v>0</v>
      </c>
    </row>
    <row r="26" spans="2:6" ht="21" hidden="1" customHeight="1" x14ac:dyDescent="0.35">
      <c r="B26" s="9" t="s">
        <v>441</v>
      </c>
      <c r="C26" s="92" t="s">
        <v>1</v>
      </c>
      <c r="E26" s="16" t="str">
        <f t="shared" si="0"/>
        <v>û</v>
      </c>
      <c r="F26" s="122" t="str">
        <f t="shared" si="1"/>
        <v>0</v>
      </c>
    </row>
    <row r="27" spans="2:6" ht="21" hidden="1" customHeight="1" x14ac:dyDescent="0.35">
      <c r="B27" s="9" t="s">
        <v>442</v>
      </c>
      <c r="C27" s="92" t="s">
        <v>1</v>
      </c>
      <c r="E27" s="16" t="str">
        <f t="shared" si="0"/>
        <v>û</v>
      </c>
      <c r="F27" s="122" t="str">
        <f t="shared" si="1"/>
        <v>0</v>
      </c>
    </row>
    <row r="28" spans="2:6" ht="21" hidden="1" customHeight="1" x14ac:dyDescent="0.35">
      <c r="B28" s="9" t="s">
        <v>443</v>
      </c>
      <c r="C28" s="92" t="s">
        <v>1</v>
      </c>
      <c r="E28" s="16" t="str">
        <f t="shared" si="0"/>
        <v>û</v>
      </c>
      <c r="F28" s="122" t="str">
        <f t="shared" si="1"/>
        <v>0</v>
      </c>
    </row>
    <row r="29" spans="2:6" ht="21" hidden="1" customHeight="1" x14ac:dyDescent="0.35">
      <c r="B29" s="10" t="s">
        <v>446</v>
      </c>
      <c r="C29" s="92" t="s">
        <v>1</v>
      </c>
      <c r="E29" s="16" t="str">
        <f t="shared" si="0"/>
        <v>û</v>
      </c>
      <c r="F29" s="122" t="str">
        <f t="shared" si="1"/>
        <v>0</v>
      </c>
    </row>
    <row r="30" spans="2:6" ht="1" customHeight="1" x14ac:dyDescent="0.35">
      <c r="B30" s="13" t="s">
        <v>519</v>
      </c>
      <c r="E30" s="16"/>
      <c r="F30" s="122"/>
    </row>
    <row r="31" spans="2:6" ht="1" customHeight="1" x14ac:dyDescent="0.35">
      <c r="B31" s="234"/>
      <c r="C31" s="234"/>
      <c r="E31" s="16"/>
      <c r="F31" s="122"/>
    </row>
    <row r="32" spans="2:6" ht="15" hidden="1" customHeight="1" x14ac:dyDescent="0.35">
      <c r="E32" s="16"/>
      <c r="F32" s="123"/>
    </row>
    <row r="33" spans="2:6" ht="24.9" customHeight="1" x14ac:dyDescent="0.35">
      <c r="B33" s="14" t="s">
        <v>118</v>
      </c>
      <c r="C33" s="93" t="s">
        <v>1</v>
      </c>
      <c r="E33" s="16" t="str">
        <f>IF(C33="yes","ü",IF(C33="No","ü",IF(C33="Please select","û")))</f>
        <v>û</v>
      </c>
      <c r="F33" s="122" t="str">
        <f>IF($C33="Yes","3",IF($C33="No","6",IF($E33="û","0")))</f>
        <v>0</v>
      </c>
    </row>
    <row r="34" spans="2:6" ht="39" hidden="1" customHeight="1" x14ac:dyDescent="0.35">
      <c r="B34" s="163" t="s">
        <v>444</v>
      </c>
      <c r="C34" s="126" t="s">
        <v>1</v>
      </c>
      <c r="D34" s="164" t="s">
        <v>495</v>
      </c>
      <c r="E34" s="165" t="s">
        <v>496</v>
      </c>
      <c r="F34" s="122"/>
    </row>
    <row r="35" spans="2:6" ht="21" hidden="1" customHeight="1" x14ac:dyDescent="0.35">
      <c r="B35" s="9" t="s">
        <v>119</v>
      </c>
      <c r="C35" s="92" t="s">
        <v>1</v>
      </c>
      <c r="E35" s="16" t="str">
        <f>IF(C35="yes","ü",IF(C35="No","ü",IF(C35="Please select","û")))</f>
        <v>û</v>
      </c>
      <c r="F35" s="122" t="str">
        <f>IF($E35="ü","1","0")</f>
        <v>0</v>
      </c>
    </row>
    <row r="36" spans="2:6" ht="21" hidden="1" customHeight="1" x14ac:dyDescent="0.35">
      <c r="B36" s="9" t="s">
        <v>120</v>
      </c>
      <c r="C36" s="92" t="s">
        <v>1</v>
      </c>
      <c r="E36" s="16" t="str">
        <f>IF(C36="yes","ü",IF(C36="No","ü",IF(C36="Please select","û")))</f>
        <v>û</v>
      </c>
      <c r="F36" s="122" t="str">
        <f>IF($E36="ü","1","0")</f>
        <v>0</v>
      </c>
    </row>
    <row r="37" spans="2:6" ht="21" hidden="1" customHeight="1" x14ac:dyDescent="0.35">
      <c r="B37" s="10" t="s">
        <v>447</v>
      </c>
      <c r="C37" s="92" t="s">
        <v>1</v>
      </c>
      <c r="E37" s="16" t="str">
        <f>IF(C37="yes","ü",IF(C37="No","ü",IF(C37="Please select","û")))</f>
        <v>û</v>
      </c>
      <c r="F37" s="122" t="str">
        <f>IF($E37="ü","1","0")</f>
        <v>0</v>
      </c>
    </row>
    <row r="38" spans="2:6" ht="1" customHeight="1" x14ac:dyDescent="0.35">
      <c r="B38" s="13" t="s">
        <v>519</v>
      </c>
      <c r="E38" s="16"/>
      <c r="F38" s="122"/>
    </row>
    <row r="39" spans="2:6" ht="1" customHeight="1" x14ac:dyDescent="0.35">
      <c r="B39" s="234"/>
      <c r="C39" s="234"/>
      <c r="E39" s="16"/>
      <c r="F39" s="122"/>
    </row>
    <row r="40" spans="2:6" ht="15" hidden="1" customHeight="1" x14ac:dyDescent="0.35">
      <c r="E40" s="16"/>
      <c r="F40" s="123"/>
    </row>
    <row r="41" spans="2:6" ht="24.9" customHeight="1" x14ac:dyDescent="0.35">
      <c r="B41" s="14" t="s">
        <v>121</v>
      </c>
      <c r="C41" s="93" t="s">
        <v>1</v>
      </c>
      <c r="E41" s="16" t="str">
        <f>IF(C41="yes","ü",IF(C41="No","ü",IF(C41="Please select","û")))</f>
        <v>û</v>
      </c>
      <c r="F41" s="122" t="str">
        <f>IF($C41="Yes","3",IF($C41="No","9",IF($E41="û","0")))</f>
        <v>0</v>
      </c>
    </row>
    <row r="42" spans="2:6" ht="39" hidden="1" customHeight="1" x14ac:dyDescent="0.35">
      <c r="B42" s="163" t="s">
        <v>444</v>
      </c>
      <c r="C42" s="126" t="s">
        <v>1</v>
      </c>
      <c r="D42" s="164" t="s">
        <v>495</v>
      </c>
      <c r="E42" s="165" t="s">
        <v>496</v>
      </c>
      <c r="F42" s="122"/>
    </row>
    <row r="43" spans="2:6" ht="21" hidden="1" customHeight="1" x14ac:dyDescent="0.35">
      <c r="B43" s="9" t="s">
        <v>448</v>
      </c>
      <c r="C43" s="92" t="s">
        <v>1</v>
      </c>
      <c r="E43" s="16" t="str">
        <f t="shared" ref="E43:E48" si="2">IF(C43="yes","ü",IF(C43="No","ü",IF(C43="Please select","û")))</f>
        <v>û</v>
      </c>
      <c r="F43" s="122" t="str">
        <f t="shared" ref="F43:F48" si="3">IF($E43="ü","1","0")</f>
        <v>0</v>
      </c>
    </row>
    <row r="44" spans="2:6" ht="21" hidden="1" customHeight="1" x14ac:dyDescent="0.35">
      <c r="B44" s="9" t="s">
        <v>449</v>
      </c>
      <c r="C44" s="92" t="s">
        <v>1</v>
      </c>
      <c r="E44" s="16" t="str">
        <f t="shared" si="2"/>
        <v>û</v>
      </c>
      <c r="F44" s="122" t="str">
        <f t="shared" si="3"/>
        <v>0</v>
      </c>
    </row>
    <row r="45" spans="2:6" ht="21" hidden="1" customHeight="1" x14ac:dyDescent="0.35">
      <c r="B45" s="9" t="s">
        <v>450</v>
      </c>
      <c r="C45" s="92" t="s">
        <v>1</v>
      </c>
      <c r="E45" s="16" t="str">
        <f t="shared" si="2"/>
        <v>û</v>
      </c>
      <c r="F45" s="122" t="str">
        <f t="shared" si="3"/>
        <v>0</v>
      </c>
    </row>
    <row r="46" spans="2:6" ht="21" hidden="1" customHeight="1" x14ac:dyDescent="0.35">
      <c r="B46" s="9" t="s">
        <v>451</v>
      </c>
      <c r="C46" s="92" t="s">
        <v>1</v>
      </c>
      <c r="E46" s="16" t="str">
        <f t="shared" si="2"/>
        <v>û</v>
      </c>
      <c r="F46" s="122" t="str">
        <f t="shared" si="3"/>
        <v>0</v>
      </c>
    </row>
    <row r="47" spans="2:6" ht="21" hidden="1" customHeight="1" x14ac:dyDescent="0.35">
      <c r="B47" s="9" t="s">
        <v>452</v>
      </c>
      <c r="C47" s="92" t="s">
        <v>1</v>
      </c>
      <c r="E47" s="16" t="str">
        <f t="shared" si="2"/>
        <v>û</v>
      </c>
      <c r="F47" s="122" t="str">
        <f t="shared" si="3"/>
        <v>0</v>
      </c>
    </row>
    <row r="48" spans="2:6" ht="21" hidden="1" customHeight="1" x14ac:dyDescent="0.35">
      <c r="B48" s="10" t="s">
        <v>453</v>
      </c>
      <c r="C48" s="92" t="s">
        <v>1</v>
      </c>
      <c r="E48" s="16" t="str">
        <f t="shared" si="2"/>
        <v>û</v>
      </c>
      <c r="F48" s="122" t="str">
        <f t="shared" si="3"/>
        <v>0</v>
      </c>
    </row>
    <row r="49" spans="2:6" ht="1" customHeight="1" x14ac:dyDescent="0.35">
      <c r="B49" s="13" t="s">
        <v>519</v>
      </c>
      <c r="E49" s="16"/>
      <c r="F49" s="122"/>
    </row>
    <row r="50" spans="2:6" ht="1" customHeight="1" x14ac:dyDescent="0.35">
      <c r="B50" s="234"/>
      <c r="C50" s="234"/>
      <c r="E50" s="16"/>
      <c r="F50" s="122"/>
    </row>
    <row r="51" spans="2:6" ht="15" hidden="1" customHeight="1" x14ac:dyDescent="0.35">
      <c r="E51" s="16"/>
      <c r="F51" s="123"/>
    </row>
    <row r="52" spans="2:6" ht="24.9" customHeight="1" x14ac:dyDescent="0.35">
      <c r="B52" s="14" t="s">
        <v>122</v>
      </c>
      <c r="C52" s="93" t="s">
        <v>1</v>
      </c>
      <c r="E52" s="16" t="str">
        <f>IF(C52="yes","ü",IF(C52="No","ü",IF(C52="Please select","û")))</f>
        <v>û</v>
      </c>
      <c r="F52" s="122" t="str">
        <f>IF($C52="Yes","3",IF($C52="No","7",IF($E52="û","0")))</f>
        <v>0</v>
      </c>
    </row>
    <row r="53" spans="2:6" ht="39" hidden="1" customHeight="1" x14ac:dyDescent="0.35">
      <c r="B53" s="163" t="s">
        <v>444</v>
      </c>
      <c r="C53" s="126" t="s">
        <v>1</v>
      </c>
      <c r="D53" s="164" t="s">
        <v>495</v>
      </c>
      <c r="E53" s="165" t="s">
        <v>496</v>
      </c>
      <c r="F53" s="122"/>
    </row>
    <row r="54" spans="2:6" ht="21" hidden="1" customHeight="1" x14ac:dyDescent="0.35">
      <c r="B54" s="9" t="s">
        <v>462</v>
      </c>
      <c r="C54" s="92" t="s">
        <v>1</v>
      </c>
      <c r="E54" s="16" t="str">
        <f>IF(C54="yes","ü",IF(C54="No","ü",IF(C54="Please select","û")))</f>
        <v>û</v>
      </c>
      <c r="F54" s="122" t="str">
        <f>IF($E54="ü","1","0")</f>
        <v>0</v>
      </c>
    </row>
    <row r="55" spans="2:6" ht="21" hidden="1" customHeight="1" x14ac:dyDescent="0.35">
      <c r="B55" s="9" t="s">
        <v>463</v>
      </c>
      <c r="C55" s="92" t="s">
        <v>1</v>
      </c>
      <c r="E55" s="16" t="str">
        <f>IF(C55="yes","ü",IF(C55="No","ü",IF(C55="Please select","û")))</f>
        <v>û</v>
      </c>
      <c r="F55" s="122" t="str">
        <f>IF($E55="ü","1","0")</f>
        <v>0</v>
      </c>
    </row>
    <row r="56" spans="2:6" ht="21" hidden="1" customHeight="1" x14ac:dyDescent="0.35">
      <c r="B56" s="9" t="s">
        <v>464</v>
      </c>
      <c r="C56" s="92" t="s">
        <v>1</v>
      </c>
      <c r="E56" s="16" t="str">
        <f>IF(C56="yes","ü",IF(C56="No","ü",IF(C56="Please select","û")))</f>
        <v>û</v>
      </c>
      <c r="F56" s="122" t="str">
        <f>IF($E56="ü","1","0")</f>
        <v>0</v>
      </c>
    </row>
    <row r="57" spans="2:6" ht="21" hidden="1" customHeight="1" x14ac:dyDescent="0.35">
      <c r="B57" s="10" t="s">
        <v>454</v>
      </c>
      <c r="C57" s="92" t="s">
        <v>1</v>
      </c>
      <c r="E57" s="16" t="str">
        <f>IF(C57="yes","ü",IF(C57="No","ü",IF(C57="Please select","û")))</f>
        <v>û</v>
      </c>
      <c r="F57" s="122" t="str">
        <f>IF($E57="ü","1","0")</f>
        <v>0</v>
      </c>
    </row>
    <row r="58" spans="2:6" ht="1" customHeight="1" x14ac:dyDescent="0.35">
      <c r="B58" s="13" t="s">
        <v>519</v>
      </c>
      <c r="E58" s="16"/>
      <c r="F58" s="122"/>
    </row>
    <row r="59" spans="2:6" ht="1" customHeight="1" x14ac:dyDescent="0.35">
      <c r="B59" s="234"/>
      <c r="C59" s="234"/>
      <c r="E59" s="16"/>
      <c r="F59" s="122"/>
    </row>
    <row r="60" spans="2:6" ht="15" hidden="1" customHeight="1" x14ac:dyDescent="0.35">
      <c r="E60" s="16"/>
      <c r="F60" s="123"/>
    </row>
    <row r="61" spans="2:6" ht="24.9" customHeight="1" x14ac:dyDescent="0.35">
      <c r="B61" s="14" t="s">
        <v>123</v>
      </c>
      <c r="C61" s="93" t="s">
        <v>1</v>
      </c>
      <c r="E61" s="16" t="str">
        <f>IF(C61="yes","ü",IF(C61="No","ü",IF(C61="Please select","û")))</f>
        <v>û</v>
      </c>
      <c r="F61" s="122" t="str">
        <f>IF($C61="Yes","3",IF($C61="No","8",IF($E61="û","0")))</f>
        <v>0</v>
      </c>
    </row>
    <row r="62" spans="2:6" ht="39" hidden="1" customHeight="1" x14ac:dyDescent="0.35">
      <c r="B62" s="163" t="s">
        <v>444</v>
      </c>
      <c r="C62" s="126" t="s">
        <v>1</v>
      </c>
      <c r="D62" s="164" t="s">
        <v>495</v>
      </c>
      <c r="E62" s="165" t="s">
        <v>496</v>
      </c>
      <c r="F62" s="122"/>
    </row>
    <row r="63" spans="2:6" ht="21" hidden="1" customHeight="1" x14ac:dyDescent="0.35">
      <c r="B63" s="9" t="s">
        <v>455</v>
      </c>
      <c r="C63" s="92" t="s">
        <v>1</v>
      </c>
      <c r="E63" s="16" t="str">
        <f>IF(C63="yes","ü",IF(C63="No","ü",IF(C63="Please select","û")))</f>
        <v>û</v>
      </c>
      <c r="F63" s="122" t="str">
        <f>IF($E63="ü","1","0")</f>
        <v>0</v>
      </c>
    </row>
    <row r="64" spans="2:6" ht="21" hidden="1" customHeight="1" x14ac:dyDescent="0.35">
      <c r="B64" s="9" t="s">
        <v>456</v>
      </c>
      <c r="C64" s="92" t="s">
        <v>1</v>
      </c>
      <c r="E64" s="16" t="str">
        <f>IF(C64="yes","ü",IF(C64="No","ü",IF(C64="Please select","û")))</f>
        <v>û</v>
      </c>
      <c r="F64" s="122" t="str">
        <f>IF($E64="ü","1","0")</f>
        <v>0</v>
      </c>
    </row>
    <row r="65" spans="2:6" ht="21" hidden="1" customHeight="1" x14ac:dyDescent="0.35">
      <c r="B65" s="9" t="s">
        <v>457</v>
      </c>
      <c r="C65" s="92" t="s">
        <v>1</v>
      </c>
      <c r="E65" s="16" t="str">
        <f>IF(C65="yes","ü",IF(C65="No","ü",IF(C65="Please select","û")))</f>
        <v>û</v>
      </c>
      <c r="F65" s="122" t="str">
        <f>IF($E65="ü","1","0")</f>
        <v>0</v>
      </c>
    </row>
    <row r="66" spans="2:6" ht="21" hidden="1" customHeight="1" x14ac:dyDescent="0.35">
      <c r="B66" s="9" t="s">
        <v>458</v>
      </c>
      <c r="C66" s="92" t="s">
        <v>1</v>
      </c>
      <c r="E66" s="16" t="str">
        <f>IF(C66="yes","ü",IF(C66="No","ü",IF(C66="Please select","û")))</f>
        <v>û</v>
      </c>
      <c r="F66" s="122" t="str">
        <f>IF($E66="ü","1","0")</f>
        <v>0</v>
      </c>
    </row>
    <row r="67" spans="2:6" ht="21" hidden="1" customHeight="1" x14ac:dyDescent="0.35">
      <c r="B67" s="10" t="s">
        <v>459</v>
      </c>
      <c r="C67" s="92" t="s">
        <v>1</v>
      </c>
      <c r="E67" s="16" t="str">
        <f>IF(C67="yes","ü",IF(C67="No","ü",IF(C67="Please select","û")))</f>
        <v>û</v>
      </c>
      <c r="F67" s="122" t="str">
        <f>IF($E67="ü","1","0")</f>
        <v>0</v>
      </c>
    </row>
    <row r="68" spans="2:6" ht="1" customHeight="1" x14ac:dyDescent="0.35">
      <c r="B68" s="13" t="s">
        <v>519</v>
      </c>
      <c r="E68" s="16"/>
      <c r="F68" s="122"/>
    </row>
    <row r="69" spans="2:6" ht="1" customHeight="1" x14ac:dyDescent="0.35">
      <c r="B69" s="234"/>
      <c r="C69" s="234"/>
      <c r="E69" s="16"/>
      <c r="F69" s="122"/>
    </row>
    <row r="70" spans="2:6" ht="15" hidden="1" customHeight="1" x14ac:dyDescent="0.35">
      <c r="E70" s="16"/>
      <c r="F70" s="123"/>
    </row>
    <row r="71" spans="2:6" ht="24.9" customHeight="1" x14ac:dyDescent="0.35">
      <c r="B71" s="14" t="s">
        <v>127</v>
      </c>
      <c r="C71" s="93" t="s">
        <v>1</v>
      </c>
      <c r="E71" s="16" t="str">
        <f>IF(C71="yes","ü",IF(C71="No","ü",IF(C71="Please select","û")))</f>
        <v>û</v>
      </c>
      <c r="F71" s="122" t="str">
        <f>IF($C71="Yes","1",IF($C71="No","2",IF($E71="û","0")))</f>
        <v>0</v>
      </c>
    </row>
    <row r="72" spans="2:6" ht="21" hidden="1" customHeight="1" x14ac:dyDescent="0.35">
      <c r="B72" s="9" t="s">
        <v>128</v>
      </c>
      <c r="C72" s="127"/>
      <c r="E72" s="16" t="str">
        <f>IF(ISBLANK(C72),"û","ü")</f>
        <v>û</v>
      </c>
      <c r="F72" s="122" t="str">
        <f>IF($E72="ü","1","0")</f>
        <v>0</v>
      </c>
    </row>
    <row r="73" spans="2:6" ht="15" hidden="1" customHeight="1" x14ac:dyDescent="0.35">
      <c r="E73" s="16"/>
      <c r="F73" s="123"/>
    </row>
    <row r="74" spans="2:6" ht="24.9" customHeight="1" x14ac:dyDescent="0.35">
      <c r="B74" s="14" t="s">
        <v>124</v>
      </c>
      <c r="C74" s="93" t="s">
        <v>1</v>
      </c>
      <c r="E74" s="16" t="str">
        <f>IF(C74="yes","ü",IF(C74="No","ü",IF(C74="Please select","û")))</f>
        <v>û</v>
      </c>
      <c r="F74" s="122" t="str">
        <f>IF($C74="Yes","3",IF($C74="No","10",IF($E74="û","0")))</f>
        <v>0</v>
      </c>
    </row>
    <row r="75" spans="2:6" ht="39" hidden="1" customHeight="1" x14ac:dyDescent="0.35">
      <c r="B75" s="163" t="s">
        <v>444</v>
      </c>
      <c r="C75" s="126" t="s">
        <v>1</v>
      </c>
      <c r="D75" s="164" t="s">
        <v>495</v>
      </c>
      <c r="E75" s="165" t="s">
        <v>496</v>
      </c>
      <c r="F75" s="122"/>
    </row>
    <row r="76" spans="2:6" ht="21" hidden="1" customHeight="1" x14ac:dyDescent="0.35">
      <c r="B76" s="9" t="s">
        <v>465</v>
      </c>
      <c r="C76" s="92" t="s">
        <v>1</v>
      </c>
      <c r="E76" s="16" t="str">
        <f t="shared" ref="E76:E82" si="4">IF(C76="yes","ü",IF(C76="No","ü",IF(C76="Please select","û")))</f>
        <v>û</v>
      </c>
      <c r="F76" s="122" t="str">
        <f t="shared" ref="F76:F82" si="5">IF($E76="ü","1","0")</f>
        <v>0</v>
      </c>
    </row>
    <row r="77" spans="2:6" ht="21" hidden="1" customHeight="1" x14ac:dyDescent="0.35">
      <c r="B77" s="9" t="s">
        <v>466</v>
      </c>
      <c r="C77" s="92" t="s">
        <v>1</v>
      </c>
      <c r="E77" s="16" t="str">
        <f t="shared" si="4"/>
        <v>û</v>
      </c>
      <c r="F77" s="122" t="str">
        <f t="shared" si="5"/>
        <v>0</v>
      </c>
    </row>
    <row r="78" spans="2:6" ht="21" hidden="1" customHeight="1" x14ac:dyDescent="0.35">
      <c r="B78" s="9" t="s">
        <v>467</v>
      </c>
      <c r="C78" s="92" t="s">
        <v>1</v>
      </c>
      <c r="E78" s="16" t="str">
        <f t="shared" si="4"/>
        <v>û</v>
      </c>
      <c r="F78" s="122" t="str">
        <f t="shared" si="5"/>
        <v>0</v>
      </c>
    </row>
    <row r="79" spans="2:6" ht="21" hidden="1" customHeight="1" x14ac:dyDescent="0.35">
      <c r="B79" s="9" t="s">
        <v>468</v>
      </c>
      <c r="C79" s="92" t="s">
        <v>1</v>
      </c>
      <c r="E79" s="16" t="str">
        <f t="shared" si="4"/>
        <v>û</v>
      </c>
      <c r="F79" s="122" t="str">
        <f t="shared" si="5"/>
        <v>0</v>
      </c>
    </row>
    <row r="80" spans="2:6" ht="21" hidden="1" customHeight="1" x14ac:dyDescent="0.35">
      <c r="B80" s="9" t="s">
        <v>452</v>
      </c>
      <c r="C80" s="92" t="s">
        <v>1</v>
      </c>
      <c r="E80" s="16" t="str">
        <f t="shared" si="4"/>
        <v>û</v>
      </c>
      <c r="F80" s="122" t="str">
        <f t="shared" si="5"/>
        <v>0</v>
      </c>
    </row>
    <row r="81" spans="2:6" ht="21" hidden="1" customHeight="1" x14ac:dyDescent="0.35">
      <c r="B81" s="9" t="s">
        <v>469</v>
      </c>
      <c r="C81" s="92" t="s">
        <v>1</v>
      </c>
      <c r="E81" s="16" t="str">
        <f t="shared" si="4"/>
        <v>û</v>
      </c>
      <c r="F81" s="122" t="str">
        <f t="shared" si="5"/>
        <v>0</v>
      </c>
    </row>
    <row r="82" spans="2:6" ht="21" hidden="1" customHeight="1" x14ac:dyDescent="0.35">
      <c r="B82" s="10" t="s">
        <v>460</v>
      </c>
      <c r="C82" s="92" t="s">
        <v>1</v>
      </c>
      <c r="E82" s="16" t="str">
        <f t="shared" si="4"/>
        <v>û</v>
      </c>
      <c r="F82" s="122" t="str">
        <f t="shared" si="5"/>
        <v>0</v>
      </c>
    </row>
    <row r="83" spans="2:6" ht="1" customHeight="1" x14ac:dyDescent="0.35">
      <c r="B83" s="13" t="s">
        <v>519</v>
      </c>
      <c r="E83" s="16"/>
      <c r="F83" s="122"/>
    </row>
    <row r="84" spans="2:6" ht="1" customHeight="1" x14ac:dyDescent="0.35">
      <c r="B84" s="234"/>
      <c r="C84" s="234"/>
      <c r="E84" s="16"/>
      <c r="F84" s="122"/>
    </row>
    <row r="85" spans="2:6" ht="15" hidden="1" customHeight="1" x14ac:dyDescent="0.35">
      <c r="E85" s="16"/>
      <c r="F85" s="123"/>
    </row>
    <row r="86" spans="2:6" ht="24.9" customHeight="1" x14ac:dyDescent="0.35">
      <c r="B86" s="14" t="s">
        <v>7</v>
      </c>
      <c r="C86" s="93" t="s">
        <v>1</v>
      </c>
      <c r="E86" s="16" t="str">
        <f>IF(C86="yes","ü",IF(C86="No","ü",IF(C86="Please select","û")))</f>
        <v>û</v>
      </c>
      <c r="F86" s="122" t="str">
        <f>IF($C86="Yes","1",IF($C86="No","2",IF($E86="û","0")))</f>
        <v>0</v>
      </c>
    </row>
    <row r="87" spans="2:6" ht="21" hidden="1" customHeight="1" x14ac:dyDescent="0.35">
      <c r="B87" s="10" t="s">
        <v>461</v>
      </c>
      <c r="C87" s="92" t="s">
        <v>1</v>
      </c>
      <c r="E87" s="16" t="str">
        <f>IF(C87="yes","ü",IF(C87="No","ü",IF(C87="Please select","û")))</f>
        <v>û</v>
      </c>
      <c r="F87" s="122" t="str">
        <f>IF($E87="ü","1","0")</f>
        <v>0</v>
      </c>
    </row>
    <row r="88" spans="2:6" ht="1" customHeight="1" x14ac:dyDescent="0.35">
      <c r="B88" s="13" t="s">
        <v>519</v>
      </c>
      <c r="E88" s="16"/>
      <c r="F88" s="122"/>
    </row>
    <row r="89" spans="2:6" ht="1" customHeight="1" x14ac:dyDescent="0.35">
      <c r="B89" s="234"/>
      <c r="C89" s="234"/>
      <c r="E89" s="16"/>
      <c r="F89" s="122"/>
    </row>
    <row r="90" spans="2:6" ht="15" hidden="1" customHeight="1" x14ac:dyDescent="0.35">
      <c r="E90" s="16"/>
      <c r="F90" s="122"/>
    </row>
    <row r="91" spans="2:6" ht="24.9" customHeight="1" x14ac:dyDescent="0.35">
      <c r="B91" s="14" t="s">
        <v>5</v>
      </c>
      <c r="C91" s="93" t="s">
        <v>1</v>
      </c>
      <c r="D91" s="4"/>
      <c r="E91" s="16" t="str">
        <f>IF(C91="yes","ü",IF(C91="No","ü",IF(C91="Please select","û")))</f>
        <v>û</v>
      </c>
      <c r="F91" s="122" t="str">
        <f>IF($C91="Yes","1",IF($C91="No","10",IF($E91="û","0")))</f>
        <v>0</v>
      </c>
    </row>
    <row r="92" spans="2:6" ht="39" hidden="1" customHeight="1" x14ac:dyDescent="0.35">
      <c r="B92" s="163" t="s">
        <v>444</v>
      </c>
      <c r="C92" s="126" t="s">
        <v>1</v>
      </c>
      <c r="D92" s="164" t="s">
        <v>495</v>
      </c>
      <c r="E92" s="165" t="s">
        <v>496</v>
      </c>
      <c r="F92" s="122"/>
    </row>
    <row r="93" spans="2:6" ht="20.25" hidden="1" customHeight="1" x14ac:dyDescent="0.35">
      <c r="B93" s="9" t="s">
        <v>470</v>
      </c>
      <c r="C93" s="92" t="s">
        <v>1</v>
      </c>
      <c r="E93" s="16" t="str">
        <f t="shared" ref="E93:E111" si="6">IF(C93="yes","ü",IF(C93="No","ü",IF(C93="Please select","û")))</f>
        <v>û</v>
      </c>
      <c r="F93" s="122" t="str">
        <f t="shared" ref="F93:F101" si="7">IF($E93="ü","1","0")</f>
        <v>0</v>
      </c>
    </row>
    <row r="94" spans="2:6" ht="20.25" hidden="1" customHeight="1" x14ac:dyDescent="0.35">
      <c r="B94" s="9" t="s">
        <v>471</v>
      </c>
      <c r="C94" s="92" t="s">
        <v>1</v>
      </c>
      <c r="E94" s="16" t="str">
        <f t="shared" si="6"/>
        <v>û</v>
      </c>
      <c r="F94" s="122" t="str">
        <f t="shared" si="7"/>
        <v>0</v>
      </c>
    </row>
    <row r="95" spans="2:6" ht="20.25" hidden="1" customHeight="1" x14ac:dyDescent="0.35">
      <c r="B95" s="9" t="s">
        <v>472</v>
      </c>
      <c r="C95" s="92" t="s">
        <v>1</v>
      </c>
      <c r="E95" s="16" t="str">
        <f t="shared" si="6"/>
        <v>û</v>
      </c>
      <c r="F95" s="122" t="str">
        <f t="shared" si="7"/>
        <v>0</v>
      </c>
    </row>
    <row r="96" spans="2:6" ht="20.25" hidden="1" customHeight="1" x14ac:dyDescent="0.35">
      <c r="B96" s="9" t="s">
        <v>473</v>
      </c>
      <c r="C96" s="92" t="s">
        <v>1</v>
      </c>
      <c r="E96" s="16" t="str">
        <f t="shared" si="6"/>
        <v>û</v>
      </c>
      <c r="F96" s="122" t="str">
        <f t="shared" si="7"/>
        <v>0</v>
      </c>
    </row>
    <row r="97" spans="2:6" ht="20.25" hidden="1" customHeight="1" x14ac:dyDescent="0.35">
      <c r="B97" s="9" t="s">
        <v>474</v>
      </c>
      <c r="C97" s="92" t="s">
        <v>1</v>
      </c>
      <c r="E97" s="16" t="str">
        <f t="shared" si="6"/>
        <v>û</v>
      </c>
      <c r="F97" s="122" t="str">
        <f t="shared" si="7"/>
        <v>0</v>
      </c>
    </row>
    <row r="98" spans="2:6" ht="20.25" hidden="1" customHeight="1" x14ac:dyDescent="0.35">
      <c r="B98" s="9" t="s">
        <v>475</v>
      </c>
      <c r="C98" s="92" t="s">
        <v>1</v>
      </c>
      <c r="D98" s="4"/>
      <c r="E98" s="16" t="str">
        <f t="shared" si="6"/>
        <v>û</v>
      </c>
      <c r="F98" s="122" t="str">
        <f t="shared" si="7"/>
        <v>0</v>
      </c>
    </row>
    <row r="99" spans="2:6" ht="20.25" hidden="1" customHeight="1" x14ac:dyDescent="0.35">
      <c r="B99" s="9" t="s">
        <v>476</v>
      </c>
      <c r="C99" s="92" t="s">
        <v>1</v>
      </c>
      <c r="D99" s="4"/>
      <c r="E99" s="16" t="str">
        <f t="shared" si="6"/>
        <v>û</v>
      </c>
      <c r="F99" s="122" t="str">
        <f t="shared" si="7"/>
        <v>0</v>
      </c>
    </row>
    <row r="100" spans="2:6" ht="31" hidden="1" x14ac:dyDescent="0.35">
      <c r="B100" s="10" t="s">
        <v>477</v>
      </c>
      <c r="C100" s="92" t="s">
        <v>1</v>
      </c>
      <c r="D100" s="4"/>
      <c r="E100" s="16" t="str">
        <f t="shared" si="6"/>
        <v>û</v>
      </c>
      <c r="F100" s="122" t="str">
        <f t="shared" si="7"/>
        <v>0</v>
      </c>
    </row>
    <row r="101" spans="2:6" ht="21" hidden="1" customHeight="1" x14ac:dyDescent="0.35">
      <c r="B101" s="10" t="s">
        <v>478</v>
      </c>
      <c r="C101" s="92" t="s">
        <v>1</v>
      </c>
      <c r="D101" s="4"/>
      <c r="E101" s="16" t="str">
        <f t="shared" si="6"/>
        <v>û</v>
      </c>
      <c r="F101" s="122" t="str">
        <f t="shared" si="7"/>
        <v>0</v>
      </c>
    </row>
    <row r="102" spans="2:6" ht="1" customHeight="1" x14ac:dyDescent="0.35">
      <c r="B102" s="13" t="s">
        <v>519</v>
      </c>
      <c r="E102" s="16"/>
      <c r="F102" s="122"/>
    </row>
    <row r="103" spans="2:6" ht="1" customHeight="1" x14ac:dyDescent="0.35">
      <c r="B103" s="234"/>
      <c r="C103" s="234"/>
      <c r="E103" s="16"/>
      <c r="F103" s="122"/>
    </row>
    <row r="104" spans="2:6" ht="15" hidden="1" customHeight="1" x14ac:dyDescent="0.35">
      <c r="E104" s="16"/>
      <c r="F104" s="122"/>
    </row>
    <row r="105" spans="2:6" ht="24.9" customHeight="1" x14ac:dyDescent="0.35">
      <c r="B105" s="14" t="s">
        <v>6</v>
      </c>
      <c r="C105" s="93" t="s">
        <v>1</v>
      </c>
      <c r="E105" s="16" t="str">
        <f t="shared" si="6"/>
        <v>û</v>
      </c>
      <c r="F105" s="122" t="str">
        <f>IF($C105="Yes","2",IF($C105="No","7",IF($E105="û","0")))</f>
        <v>0</v>
      </c>
    </row>
    <row r="106" spans="2:6" ht="39" hidden="1" customHeight="1" x14ac:dyDescent="0.35">
      <c r="B106" s="163" t="s">
        <v>444</v>
      </c>
      <c r="C106" s="126" t="s">
        <v>1</v>
      </c>
      <c r="D106" s="164" t="s">
        <v>495</v>
      </c>
      <c r="E106" s="165" t="s">
        <v>496</v>
      </c>
      <c r="F106" s="122"/>
    </row>
    <row r="107" spans="2:6" s="9" customFormat="1" ht="21" hidden="1" customHeight="1" x14ac:dyDescent="0.35">
      <c r="B107" s="9" t="s">
        <v>479</v>
      </c>
      <c r="C107" s="92" t="s">
        <v>1</v>
      </c>
      <c r="E107" s="16" t="str">
        <f t="shared" si="6"/>
        <v>û</v>
      </c>
      <c r="F107" s="122" t="str">
        <f>IF($E107="ü","1","0")</f>
        <v>0</v>
      </c>
    </row>
    <row r="108" spans="2:6" s="9" customFormat="1" ht="21" hidden="1" customHeight="1" x14ac:dyDescent="0.35">
      <c r="B108" s="9" t="s">
        <v>480</v>
      </c>
      <c r="C108" s="92" t="s">
        <v>1</v>
      </c>
      <c r="E108" s="16" t="str">
        <f t="shared" si="6"/>
        <v>û</v>
      </c>
      <c r="F108" s="122" t="str">
        <f>IF($E108="ü","1","0")</f>
        <v>0</v>
      </c>
    </row>
    <row r="109" spans="2:6" s="9" customFormat="1" ht="21" hidden="1" customHeight="1" x14ac:dyDescent="0.35">
      <c r="B109" s="9" t="s">
        <v>481</v>
      </c>
      <c r="C109" s="92" t="s">
        <v>1</v>
      </c>
      <c r="E109" s="16" t="str">
        <f t="shared" si="6"/>
        <v>û</v>
      </c>
      <c r="F109" s="122" t="str">
        <f>IF($E109="ü","1","0")</f>
        <v>0</v>
      </c>
    </row>
    <row r="110" spans="2:6" s="9" customFormat="1" ht="21" hidden="1" customHeight="1" x14ac:dyDescent="0.35">
      <c r="B110" s="9" t="s">
        <v>482</v>
      </c>
      <c r="C110" s="92" t="s">
        <v>1</v>
      </c>
      <c r="E110" s="16" t="str">
        <f t="shared" si="6"/>
        <v>û</v>
      </c>
      <c r="F110" s="122" t="str">
        <f>IF($E110="ü","1","0")</f>
        <v>0</v>
      </c>
    </row>
    <row r="111" spans="2:6" s="9" customFormat="1" ht="21" hidden="1" customHeight="1" x14ac:dyDescent="0.35">
      <c r="B111" s="10" t="s">
        <v>483</v>
      </c>
      <c r="C111" s="92" t="s">
        <v>1</v>
      </c>
      <c r="E111" s="16" t="str">
        <f t="shared" si="6"/>
        <v>û</v>
      </c>
      <c r="F111" s="122" t="str">
        <f>IF($E111="ü","1","0")</f>
        <v>0</v>
      </c>
    </row>
    <row r="112" spans="2:6" ht="1" customHeight="1" x14ac:dyDescent="0.35">
      <c r="B112" s="13" t="s">
        <v>519</v>
      </c>
      <c r="E112" s="16"/>
      <c r="F112" s="122"/>
    </row>
    <row r="113" spans="2:6" ht="1" customHeight="1" x14ac:dyDescent="0.35">
      <c r="B113" s="234"/>
      <c r="C113" s="234"/>
      <c r="E113" s="16"/>
      <c r="F113" s="122"/>
    </row>
    <row r="114" spans="2:6" ht="15" hidden="1" customHeight="1" x14ac:dyDescent="0.35">
      <c r="E114" s="16"/>
      <c r="F114" s="122"/>
    </row>
    <row r="115" spans="2:6" ht="24.9" customHeight="1" x14ac:dyDescent="0.35">
      <c r="B115" s="14" t="s">
        <v>125</v>
      </c>
      <c r="C115" s="93" t="s">
        <v>1</v>
      </c>
      <c r="E115" s="16" t="str">
        <f>IF(C115="yes","ü",IF(C115="No","ü",IF(C115="Please select","û")))</f>
        <v>û</v>
      </c>
      <c r="F115" s="122" t="str">
        <f>IF($C115="Yes","3",IF($C115="No","7",IF($E115="û","0")))</f>
        <v>0</v>
      </c>
    </row>
    <row r="116" spans="2:6" ht="39" hidden="1" customHeight="1" x14ac:dyDescent="0.35">
      <c r="B116" s="163" t="s">
        <v>444</v>
      </c>
      <c r="C116" s="126" t="s">
        <v>1</v>
      </c>
      <c r="D116" s="164" t="s">
        <v>495</v>
      </c>
      <c r="E116" s="165" t="s">
        <v>496</v>
      </c>
      <c r="F116" s="122"/>
    </row>
    <row r="117" spans="2:6" s="9" customFormat="1" ht="21" hidden="1" customHeight="1" x14ac:dyDescent="0.35">
      <c r="B117" s="9" t="s">
        <v>484</v>
      </c>
      <c r="C117" s="92" t="s">
        <v>1</v>
      </c>
      <c r="E117" s="16" t="str">
        <f>IF(C117="yes","ü",IF(C117="No","ü",IF(C117="Please select","û")))</f>
        <v>û</v>
      </c>
      <c r="F117" s="122" t="str">
        <f>IF($E117="ü","1","0")</f>
        <v>0</v>
      </c>
    </row>
    <row r="118" spans="2:6" s="9" customFormat="1" ht="21" hidden="1" customHeight="1" x14ac:dyDescent="0.35">
      <c r="B118" s="9" t="s">
        <v>485</v>
      </c>
      <c r="C118" s="92" t="s">
        <v>1</v>
      </c>
      <c r="E118" s="16" t="str">
        <f>IF(C118="yes","ü",IF(C118="No","ü",IF(C118="Please select","û")))</f>
        <v>û</v>
      </c>
      <c r="F118" s="122" t="str">
        <f>IF($E118="ü","1","0")</f>
        <v>0</v>
      </c>
    </row>
    <row r="119" spans="2:6" s="9" customFormat="1" ht="21" hidden="1" customHeight="1" x14ac:dyDescent="0.35">
      <c r="B119" s="9" t="s">
        <v>464</v>
      </c>
      <c r="C119" s="92" t="s">
        <v>1</v>
      </c>
      <c r="E119" s="16" t="str">
        <f>IF(C119="yes","ü",IF(C119="No","ü",IF(C119="Please select","û")))</f>
        <v>û</v>
      </c>
      <c r="F119" s="122" t="str">
        <f>IF($E119="ü","1","0")</f>
        <v>0</v>
      </c>
    </row>
    <row r="120" spans="2:6" s="9" customFormat="1" ht="21" hidden="1" customHeight="1" x14ac:dyDescent="0.35">
      <c r="B120" s="10" t="s">
        <v>486</v>
      </c>
      <c r="C120" s="92" t="s">
        <v>1</v>
      </c>
      <c r="E120" s="16" t="str">
        <f>IF(C120="yes","ü",IF(C120="No","ü",IF(C120="Please select","û")))</f>
        <v>û</v>
      </c>
      <c r="F120" s="122" t="str">
        <f>IF($E120="ü","1","0")</f>
        <v>0</v>
      </c>
    </row>
    <row r="121" spans="2:6" ht="1" customHeight="1" x14ac:dyDescent="0.35">
      <c r="B121" s="13" t="s">
        <v>519</v>
      </c>
      <c r="E121" s="16"/>
      <c r="F121" s="122"/>
    </row>
    <row r="122" spans="2:6" ht="1" customHeight="1" x14ac:dyDescent="0.35">
      <c r="B122" s="234"/>
      <c r="C122" s="234"/>
      <c r="E122" s="16"/>
      <c r="F122" s="122"/>
    </row>
    <row r="123" spans="2:6" ht="15" hidden="1" customHeight="1" x14ac:dyDescent="0.35">
      <c r="E123" s="16"/>
      <c r="F123" s="122"/>
    </row>
    <row r="124" spans="2:6" ht="24.9" customHeight="1" x14ac:dyDescent="0.35">
      <c r="B124" s="14" t="s">
        <v>8</v>
      </c>
      <c r="C124" s="93" t="s">
        <v>1</v>
      </c>
      <c r="E124" s="16" t="str">
        <f t="shared" ref="E124:E130" si="8">IF(C124="yes","ü",IF(C124="No","ü",IF(C124="Please select","û")))</f>
        <v>û</v>
      </c>
      <c r="F124" s="122" t="str">
        <f>IF($C124="Yes","1",IF($C124="No","2",IF($E124="û","0")))</f>
        <v>0</v>
      </c>
    </row>
    <row r="125" spans="2:6" ht="21" hidden="1" customHeight="1" x14ac:dyDescent="0.35">
      <c r="B125" s="10" t="s">
        <v>487</v>
      </c>
      <c r="C125" s="92" t="s">
        <v>1</v>
      </c>
      <c r="E125" s="16" t="str">
        <f t="shared" si="8"/>
        <v>û</v>
      </c>
      <c r="F125" s="122" t="str">
        <f>IF($E125="ü","1","0")</f>
        <v>0</v>
      </c>
    </row>
    <row r="126" spans="2:6" ht="1" customHeight="1" x14ac:dyDescent="0.35">
      <c r="B126" s="13" t="s">
        <v>519</v>
      </c>
      <c r="E126" s="16"/>
      <c r="F126" s="122"/>
    </row>
    <row r="127" spans="2:6" ht="1" customHeight="1" x14ac:dyDescent="0.35">
      <c r="B127" s="234"/>
      <c r="C127" s="234"/>
      <c r="E127" s="16"/>
      <c r="F127" s="122"/>
    </row>
    <row r="128" spans="2:6" ht="15" hidden="1" customHeight="1" x14ac:dyDescent="0.35">
      <c r="E128" s="16"/>
      <c r="F128" s="122"/>
    </row>
    <row r="129" spans="2:6" ht="24.9" customHeight="1" x14ac:dyDescent="0.35">
      <c r="B129" s="14" t="s">
        <v>10</v>
      </c>
      <c r="C129" s="93" t="s">
        <v>1</v>
      </c>
      <c r="E129" s="16" t="str">
        <f t="shared" si="8"/>
        <v>û</v>
      </c>
      <c r="F129" s="122" t="str">
        <f>IF($C129="Yes","1",IF($C129="No","2",IF($E129="û","0")))</f>
        <v>0</v>
      </c>
    </row>
    <row r="130" spans="2:6" ht="31" hidden="1" x14ac:dyDescent="0.35">
      <c r="B130" s="10" t="s">
        <v>488</v>
      </c>
      <c r="C130" s="92" t="s">
        <v>1</v>
      </c>
      <c r="E130" s="16" t="str">
        <f t="shared" si="8"/>
        <v>û</v>
      </c>
      <c r="F130" s="122" t="str">
        <f>IF($E130="ü","1","0")</f>
        <v>0</v>
      </c>
    </row>
    <row r="131" spans="2:6" ht="1" customHeight="1" x14ac:dyDescent="0.35">
      <c r="B131" s="13" t="s">
        <v>519</v>
      </c>
      <c r="F131" s="122"/>
    </row>
    <row r="132" spans="2:6" ht="1" customHeight="1" x14ac:dyDescent="0.35">
      <c r="B132" s="234"/>
      <c r="C132" s="234"/>
      <c r="F132" s="122"/>
    </row>
    <row r="133" spans="2:6" ht="15" hidden="1" customHeight="1" x14ac:dyDescent="0.35">
      <c r="E133" s="16"/>
      <c r="F133" s="122"/>
    </row>
    <row r="134" spans="2:6" ht="24.9" customHeight="1" x14ac:dyDescent="0.35">
      <c r="B134" s="14" t="s">
        <v>4</v>
      </c>
      <c r="C134" s="93" t="s">
        <v>1</v>
      </c>
      <c r="E134" s="16" t="str">
        <f>IF(C134="yes","ü",IF(C134="No","ü",IF(C134="Please select","û")))</f>
        <v>û</v>
      </c>
      <c r="F134" s="122" t="str">
        <f>IF($C134="Yes","3",IF($C134="No","6",IF($E134="û","0")))</f>
        <v>0</v>
      </c>
    </row>
    <row r="135" spans="2:6" ht="39" hidden="1" customHeight="1" x14ac:dyDescent="0.35">
      <c r="B135" s="163" t="s">
        <v>444</v>
      </c>
      <c r="C135" s="126" t="s">
        <v>1</v>
      </c>
      <c r="D135" s="164" t="s">
        <v>495</v>
      </c>
      <c r="E135" s="165" t="s">
        <v>496</v>
      </c>
      <c r="F135" s="122"/>
    </row>
    <row r="136" spans="2:6" ht="21.75" hidden="1" customHeight="1" x14ac:dyDescent="0.35">
      <c r="B136" s="9" t="s">
        <v>489</v>
      </c>
      <c r="C136" s="92" t="s">
        <v>1</v>
      </c>
      <c r="D136" s="3"/>
      <c r="E136" s="16" t="str">
        <f>IF(C136="yes","ü",IF(C136="No","ü",IF(C136="Please select","û")))</f>
        <v>û</v>
      </c>
      <c r="F136" s="122" t="str">
        <f>IF($E136="ü","1","0")</f>
        <v>0</v>
      </c>
    </row>
    <row r="137" spans="2:6" ht="29.25" hidden="1" customHeight="1" x14ac:dyDescent="0.35">
      <c r="B137" s="9" t="s">
        <v>490</v>
      </c>
      <c r="C137" s="92" t="s">
        <v>1</v>
      </c>
      <c r="E137" s="16" t="str">
        <f>IF(C137="yes","ü",IF(C137="No","ü",IF(C137="Please select","û")))</f>
        <v>û</v>
      </c>
      <c r="F137" s="122" t="str">
        <f>IF($E137="ü","1","0")</f>
        <v>0</v>
      </c>
    </row>
    <row r="138" spans="2:6" ht="31" hidden="1" x14ac:dyDescent="0.35">
      <c r="B138" s="10" t="s">
        <v>491</v>
      </c>
      <c r="C138" s="92" t="s">
        <v>1</v>
      </c>
      <c r="E138" s="17" t="str">
        <f>IF(C138="yes","ü",IF(C138="No","ü",IF(C138="Please select","û")))</f>
        <v>û</v>
      </c>
      <c r="F138" s="122" t="str">
        <f>IF($E138="ü","1","0")</f>
        <v>0</v>
      </c>
    </row>
    <row r="139" spans="2:6" ht="1" customHeight="1" x14ac:dyDescent="0.35">
      <c r="B139" s="13" t="s">
        <v>519</v>
      </c>
      <c r="F139" s="122"/>
    </row>
    <row r="140" spans="2:6" ht="1" customHeight="1" x14ac:dyDescent="0.35">
      <c r="B140" s="234"/>
      <c r="C140" s="234"/>
      <c r="D140" s="4"/>
      <c r="E140" s="11"/>
      <c r="F140" s="122"/>
    </row>
    <row r="141" spans="2:6" ht="15" hidden="1" customHeight="1" x14ac:dyDescent="0.35">
      <c r="F141" s="122"/>
    </row>
    <row r="142" spans="2:6" ht="19.5" x14ac:dyDescent="0.35">
      <c r="B142" s="14"/>
      <c r="C142" s="15"/>
      <c r="F142" s="122">
        <f>F138+F137+F136+F134+F130+F129+F125+F124+F120+F119+F118+F117+F115+F111+F110+F109+F108+F107+F105+F101+F100+F99+F98+F97+F96+F95+F94+F93+F91+F87+F86+F82+F81+F80+F79+F78+F77+F76+F74+F71+F72+F67+F66+F65+F64+F63+F61+F57+F56+F55+F54+F52+F48+F47+F46+F45+F44+F43+F41+F37+F36+F35+F33+F29+F28+F27+F26+F25+F24+F23+F22+F21+F20+F19+F18+F17+F15+F11+F10+F9+F7</f>
        <v>0</v>
      </c>
    </row>
    <row r="143" spans="2:6" x14ac:dyDescent="0.35">
      <c r="E143" s="19"/>
      <c r="F143" s="123"/>
    </row>
  </sheetData>
  <sheetProtection algorithmName="SHA-512" hashValue="u7o6eim2o+ZD6nGWqh0A3jHfw9sEvoLzOJ3SxF2gVPa656qqIkFpJtzEnft4VR9VVCQ0Cell13nVPv89KQUCLQ==" saltValue="SKB6x3spnh2LzABYrz87Bw==" spinCount="100000" sheet="1" objects="1" scenarios="1" formatRows="0" selectLockedCells="1"/>
  <mergeCells count="14">
    <mergeCell ref="B69:C69"/>
    <mergeCell ref="B84:C84"/>
    <mergeCell ref="B89:C89"/>
    <mergeCell ref="B103:C103"/>
    <mergeCell ref="B140:C140"/>
    <mergeCell ref="B113:C113"/>
    <mergeCell ref="B122:C122"/>
    <mergeCell ref="B127:C127"/>
    <mergeCell ref="B132:C132"/>
    <mergeCell ref="B13:C13"/>
    <mergeCell ref="B31:C31"/>
    <mergeCell ref="B39:C39"/>
    <mergeCell ref="B50:C50"/>
    <mergeCell ref="B59:C59"/>
  </mergeCells>
  <conditionalFormatting sqref="D1:D6 D91:E91 D136:D140 D143:D1048576 D93:E101 D73:E73 E117:F120">
    <cfRule type="cellIs" dxfId="404" priority="718" operator="equal">
      <formula>"û"</formula>
    </cfRule>
  </conditionalFormatting>
  <conditionalFormatting sqref="E91 E93:E101 E73 E117:F120">
    <cfRule type="cellIs" dxfId="403" priority="717" operator="equal">
      <formula>"ü"</formula>
    </cfRule>
  </conditionalFormatting>
  <conditionalFormatting sqref="E4">
    <cfRule type="cellIs" dxfId="402" priority="696" operator="equal">
      <formula>"û"</formula>
    </cfRule>
  </conditionalFormatting>
  <conditionalFormatting sqref="E4">
    <cfRule type="cellIs" dxfId="401" priority="695" operator="equal">
      <formula>"ü"</formula>
    </cfRule>
  </conditionalFormatting>
  <conditionalFormatting sqref="G4">
    <cfRule type="cellIs" dxfId="400" priority="692" operator="equal">
      <formula>"û"</formula>
    </cfRule>
  </conditionalFormatting>
  <conditionalFormatting sqref="G4">
    <cfRule type="cellIs" dxfId="399" priority="691" operator="equal">
      <formula>"ü"</formula>
    </cfRule>
  </conditionalFormatting>
  <conditionalFormatting sqref="F4">
    <cfRule type="cellIs" dxfId="398" priority="690" operator="equal">
      <formula>"û"</formula>
    </cfRule>
  </conditionalFormatting>
  <conditionalFormatting sqref="F4">
    <cfRule type="cellIs" dxfId="397" priority="689" operator="equal">
      <formula>"ü"</formula>
    </cfRule>
  </conditionalFormatting>
  <conditionalFormatting sqref="D14">
    <cfRule type="cellIs" dxfId="396" priority="526" operator="equal">
      <formula>"û"</formula>
    </cfRule>
  </conditionalFormatting>
  <conditionalFormatting sqref="E14">
    <cfRule type="cellIs" dxfId="395" priority="525" operator="equal">
      <formula>"û"</formula>
    </cfRule>
  </conditionalFormatting>
  <conditionalFormatting sqref="E14">
    <cfRule type="cellIs" dxfId="394" priority="524" operator="equal">
      <formula>"ü"</formula>
    </cfRule>
  </conditionalFormatting>
  <conditionalFormatting sqref="F81">
    <cfRule type="cellIs" dxfId="393" priority="247" operator="equal">
      <formula>"ü"</formula>
    </cfRule>
  </conditionalFormatting>
  <conditionalFormatting sqref="D7:D13">
    <cfRule type="cellIs" dxfId="392" priority="523" operator="equal">
      <formula>"û"</formula>
    </cfRule>
  </conditionalFormatting>
  <conditionalFormatting sqref="E7 E9:E13">
    <cfRule type="cellIs" dxfId="391" priority="522" operator="equal">
      <formula>"û"</formula>
    </cfRule>
  </conditionalFormatting>
  <conditionalFormatting sqref="E7 E9:E13">
    <cfRule type="cellIs" dxfId="390" priority="521" operator="equal">
      <formula>"ü"</formula>
    </cfRule>
  </conditionalFormatting>
  <conditionalFormatting sqref="F12:F13">
    <cfRule type="cellIs" dxfId="389" priority="520" operator="equal">
      <formula>"û"</formula>
    </cfRule>
  </conditionalFormatting>
  <conditionalFormatting sqref="F12:F13">
    <cfRule type="cellIs" dxfId="388" priority="519" operator="equal">
      <formula>"ü"</formula>
    </cfRule>
  </conditionalFormatting>
  <conditionalFormatting sqref="F99">
    <cfRule type="cellIs" dxfId="387" priority="220" operator="equal">
      <formula>"û"</formula>
    </cfRule>
  </conditionalFormatting>
  <conditionalFormatting sqref="F99">
    <cfRule type="cellIs" dxfId="386" priority="219" operator="equal">
      <formula>"ü"</formula>
    </cfRule>
  </conditionalFormatting>
  <conditionalFormatting sqref="F100">
    <cfRule type="cellIs" dxfId="385" priority="218" operator="equal">
      <formula>"û"</formula>
    </cfRule>
  </conditionalFormatting>
  <conditionalFormatting sqref="F100">
    <cfRule type="cellIs" dxfId="384" priority="217" operator="equal">
      <formula>"ü"</formula>
    </cfRule>
  </conditionalFormatting>
  <conditionalFormatting sqref="E81">
    <cfRule type="cellIs" dxfId="383" priority="250" operator="equal">
      <formula>"û"</formula>
    </cfRule>
  </conditionalFormatting>
  <conditionalFormatting sqref="E81">
    <cfRule type="cellIs" dxfId="382" priority="249" operator="equal">
      <formula>"ü"</formula>
    </cfRule>
  </conditionalFormatting>
  <conditionalFormatting sqref="F81">
    <cfRule type="cellIs" dxfId="381" priority="248" operator="equal">
      <formula>"û"</formula>
    </cfRule>
  </conditionalFormatting>
  <conditionalFormatting sqref="F91">
    <cfRule type="cellIs" dxfId="380" priority="213" operator="equal">
      <formula>"ü"</formula>
    </cfRule>
  </conditionalFormatting>
  <conditionalFormatting sqref="F9">
    <cfRule type="cellIs" dxfId="379" priority="510" operator="equal">
      <formula>"û"</formula>
    </cfRule>
  </conditionalFormatting>
  <conditionalFormatting sqref="F9">
    <cfRule type="cellIs" dxfId="378" priority="509" operator="equal">
      <formula>"ü"</formula>
    </cfRule>
  </conditionalFormatting>
  <conditionalFormatting sqref="F10">
    <cfRule type="cellIs" dxfId="377" priority="508" operator="equal">
      <formula>"û"</formula>
    </cfRule>
  </conditionalFormatting>
  <conditionalFormatting sqref="F10">
    <cfRule type="cellIs" dxfId="376" priority="507" operator="equal">
      <formula>"ü"</formula>
    </cfRule>
  </conditionalFormatting>
  <conditionalFormatting sqref="F11">
    <cfRule type="cellIs" dxfId="375" priority="506" operator="equal">
      <formula>"û"</formula>
    </cfRule>
  </conditionalFormatting>
  <conditionalFormatting sqref="F11">
    <cfRule type="cellIs" dxfId="374" priority="505" operator="equal">
      <formula>"ü"</formula>
    </cfRule>
  </conditionalFormatting>
  <conditionalFormatting sqref="F7:F8">
    <cfRule type="cellIs" dxfId="373" priority="504" operator="equal">
      <formula>"û"</formula>
    </cfRule>
  </conditionalFormatting>
  <conditionalFormatting sqref="F7:F8">
    <cfRule type="cellIs" dxfId="372" priority="503" operator="equal">
      <formula>"ü"</formula>
    </cfRule>
  </conditionalFormatting>
  <conditionalFormatting sqref="E74">
    <cfRule type="cellIs" dxfId="371" priority="279" operator="equal">
      <formula>"û"</formula>
    </cfRule>
  </conditionalFormatting>
  <conditionalFormatting sqref="F91">
    <cfRule type="cellIs" dxfId="370" priority="214" operator="equal">
      <formula>"û"</formula>
    </cfRule>
  </conditionalFormatting>
  <conditionalFormatting sqref="D82">
    <cfRule type="cellIs" dxfId="369" priority="270" operator="equal">
      <formula>"û"</formula>
    </cfRule>
  </conditionalFormatting>
  <conditionalFormatting sqref="E83">
    <cfRule type="cellIs" dxfId="368" priority="268" operator="equal">
      <formula>"û"</formula>
    </cfRule>
  </conditionalFormatting>
  <conditionalFormatting sqref="E83">
    <cfRule type="cellIs" dxfId="367" priority="267" operator="equal">
      <formula>"ü"</formula>
    </cfRule>
  </conditionalFormatting>
  <conditionalFormatting sqref="F83">
    <cfRule type="cellIs" dxfId="366" priority="266" operator="equal">
      <formula>"û"</formula>
    </cfRule>
  </conditionalFormatting>
  <conditionalFormatting sqref="F83">
    <cfRule type="cellIs" dxfId="365" priority="265" operator="equal">
      <formula>"ü"</formula>
    </cfRule>
  </conditionalFormatting>
  <conditionalFormatting sqref="F94">
    <cfRule type="cellIs" dxfId="364" priority="230" operator="equal">
      <formula>"û"</formula>
    </cfRule>
  </conditionalFormatting>
  <conditionalFormatting sqref="F94">
    <cfRule type="cellIs" dxfId="363" priority="229" operator="equal">
      <formula>"ü"</formula>
    </cfRule>
  </conditionalFormatting>
  <conditionalFormatting sqref="F95">
    <cfRule type="cellIs" dxfId="362" priority="228" operator="equal">
      <formula>"û"</formula>
    </cfRule>
  </conditionalFormatting>
  <conditionalFormatting sqref="F95">
    <cfRule type="cellIs" dxfId="361" priority="227" operator="equal">
      <formula>"ü"</formula>
    </cfRule>
  </conditionalFormatting>
  <conditionalFormatting sqref="D84">
    <cfRule type="cellIs" dxfId="360" priority="260" operator="equal">
      <formula>"û"</formula>
    </cfRule>
  </conditionalFormatting>
  <conditionalFormatting sqref="F96">
    <cfRule type="cellIs" dxfId="359" priority="225" operator="equal">
      <formula>"ü"</formula>
    </cfRule>
  </conditionalFormatting>
  <conditionalFormatting sqref="F97">
    <cfRule type="cellIs" dxfId="358" priority="224" operator="equal">
      <formula>"û"</formula>
    </cfRule>
  </conditionalFormatting>
  <conditionalFormatting sqref="F97">
    <cfRule type="cellIs" dxfId="357" priority="223" operator="equal">
      <formula>"ü"</formula>
    </cfRule>
  </conditionalFormatting>
  <conditionalFormatting sqref="F98">
    <cfRule type="cellIs" dxfId="356" priority="222" operator="equal">
      <formula>"û"</formula>
    </cfRule>
  </conditionalFormatting>
  <conditionalFormatting sqref="F98">
    <cfRule type="cellIs" dxfId="355" priority="221" operator="equal">
      <formula>"ü"</formula>
    </cfRule>
  </conditionalFormatting>
  <conditionalFormatting sqref="F101">
    <cfRule type="cellIs" dxfId="354" priority="216" operator="equal">
      <formula>"û"</formula>
    </cfRule>
  </conditionalFormatting>
  <conditionalFormatting sqref="F101">
    <cfRule type="cellIs" dxfId="353" priority="215" operator="equal">
      <formula>"ü"</formula>
    </cfRule>
  </conditionalFormatting>
  <conditionalFormatting sqref="E86:E90">
    <cfRule type="cellIs" dxfId="352" priority="245" operator="equal">
      <formula>"û"</formula>
    </cfRule>
  </conditionalFormatting>
  <conditionalFormatting sqref="E85">
    <cfRule type="cellIs" dxfId="351" priority="199" operator="equal">
      <formula>"û"</formula>
    </cfRule>
  </conditionalFormatting>
  <conditionalFormatting sqref="E85">
    <cfRule type="cellIs" dxfId="350" priority="198" operator="equal">
      <formula>"ü"</formula>
    </cfRule>
  </conditionalFormatting>
  <conditionalFormatting sqref="F93">
    <cfRule type="cellIs" dxfId="349" priority="232" operator="equal">
      <formula>"û"</formula>
    </cfRule>
  </conditionalFormatting>
  <conditionalFormatting sqref="F93">
    <cfRule type="cellIs" dxfId="348" priority="231" operator="equal">
      <formula>"ü"</formula>
    </cfRule>
  </conditionalFormatting>
  <conditionalFormatting sqref="F96">
    <cfRule type="cellIs" dxfId="347" priority="226" operator="equal">
      <formula>"û"</formula>
    </cfRule>
  </conditionalFormatting>
  <conditionalFormatting sqref="D15 D17:D31">
    <cfRule type="cellIs" dxfId="346" priority="436" operator="equal">
      <formula>"û"</formula>
    </cfRule>
  </conditionalFormatting>
  <conditionalFormatting sqref="E15 E17:E31">
    <cfRule type="cellIs" dxfId="345" priority="435" operator="equal">
      <formula>"û"</formula>
    </cfRule>
  </conditionalFormatting>
  <conditionalFormatting sqref="E15 E17:E31">
    <cfRule type="cellIs" dxfId="344" priority="434" operator="equal">
      <formula>"ü"</formula>
    </cfRule>
  </conditionalFormatting>
  <conditionalFormatting sqref="F30:F31">
    <cfRule type="cellIs" dxfId="343" priority="433" operator="equal">
      <formula>"û"</formula>
    </cfRule>
  </conditionalFormatting>
  <conditionalFormatting sqref="F30:F31">
    <cfRule type="cellIs" dxfId="342" priority="432" operator="equal">
      <formula>"ü"</formula>
    </cfRule>
  </conditionalFormatting>
  <conditionalFormatting sqref="F15">
    <cfRule type="cellIs" dxfId="341" priority="405" operator="equal">
      <formula>"û"</formula>
    </cfRule>
  </conditionalFormatting>
  <conditionalFormatting sqref="F15">
    <cfRule type="cellIs" dxfId="340" priority="404" operator="equal">
      <formula>"ü"</formula>
    </cfRule>
  </conditionalFormatting>
  <conditionalFormatting sqref="F18">
    <cfRule type="cellIs" dxfId="339" priority="429" operator="equal">
      <formula>"û"</formula>
    </cfRule>
  </conditionalFormatting>
  <conditionalFormatting sqref="F18">
    <cfRule type="cellIs" dxfId="338" priority="428" operator="equal">
      <formula>"ü"</formula>
    </cfRule>
  </conditionalFormatting>
  <conditionalFormatting sqref="F17">
    <cfRule type="cellIs" dxfId="337" priority="431" operator="equal">
      <formula>"û"</formula>
    </cfRule>
  </conditionalFormatting>
  <conditionalFormatting sqref="F17">
    <cfRule type="cellIs" dxfId="336" priority="430" operator="equal">
      <formula>"ü"</formula>
    </cfRule>
  </conditionalFormatting>
  <conditionalFormatting sqref="F19">
    <cfRule type="cellIs" dxfId="335" priority="427" operator="equal">
      <formula>"û"</formula>
    </cfRule>
  </conditionalFormatting>
  <conditionalFormatting sqref="F19">
    <cfRule type="cellIs" dxfId="334" priority="426" operator="equal">
      <formula>"ü"</formula>
    </cfRule>
  </conditionalFormatting>
  <conditionalFormatting sqref="F20">
    <cfRule type="cellIs" dxfId="333" priority="425" operator="equal">
      <formula>"û"</formula>
    </cfRule>
  </conditionalFormatting>
  <conditionalFormatting sqref="F20">
    <cfRule type="cellIs" dxfId="332" priority="424" operator="equal">
      <formula>"ü"</formula>
    </cfRule>
  </conditionalFormatting>
  <conditionalFormatting sqref="F21">
    <cfRule type="cellIs" dxfId="331" priority="423" operator="equal">
      <formula>"û"</formula>
    </cfRule>
  </conditionalFormatting>
  <conditionalFormatting sqref="F21">
    <cfRule type="cellIs" dxfId="330" priority="422" operator="equal">
      <formula>"ü"</formula>
    </cfRule>
  </conditionalFormatting>
  <conditionalFormatting sqref="F22">
    <cfRule type="cellIs" dxfId="329" priority="421" operator="equal">
      <formula>"û"</formula>
    </cfRule>
  </conditionalFormatting>
  <conditionalFormatting sqref="F22">
    <cfRule type="cellIs" dxfId="328" priority="420" operator="equal">
      <formula>"ü"</formula>
    </cfRule>
  </conditionalFormatting>
  <conditionalFormatting sqref="F23">
    <cfRule type="cellIs" dxfId="327" priority="419" operator="equal">
      <formula>"û"</formula>
    </cfRule>
  </conditionalFormatting>
  <conditionalFormatting sqref="F23">
    <cfRule type="cellIs" dxfId="326" priority="418" operator="equal">
      <formula>"ü"</formula>
    </cfRule>
  </conditionalFormatting>
  <conditionalFormatting sqref="F24">
    <cfRule type="cellIs" dxfId="325" priority="417" operator="equal">
      <formula>"û"</formula>
    </cfRule>
  </conditionalFormatting>
  <conditionalFormatting sqref="F24">
    <cfRule type="cellIs" dxfId="324" priority="416" operator="equal">
      <formula>"ü"</formula>
    </cfRule>
  </conditionalFormatting>
  <conditionalFormatting sqref="F25">
    <cfRule type="cellIs" dxfId="323" priority="415" operator="equal">
      <formula>"û"</formula>
    </cfRule>
  </conditionalFormatting>
  <conditionalFormatting sqref="F25">
    <cfRule type="cellIs" dxfId="322" priority="414" operator="equal">
      <formula>"ü"</formula>
    </cfRule>
  </conditionalFormatting>
  <conditionalFormatting sqref="F26">
    <cfRule type="cellIs" dxfId="321" priority="413" operator="equal">
      <formula>"û"</formula>
    </cfRule>
  </conditionalFormatting>
  <conditionalFormatting sqref="F26">
    <cfRule type="cellIs" dxfId="320" priority="412" operator="equal">
      <formula>"ü"</formula>
    </cfRule>
  </conditionalFormatting>
  <conditionalFormatting sqref="F27">
    <cfRule type="cellIs" dxfId="319" priority="411" operator="equal">
      <formula>"û"</formula>
    </cfRule>
  </conditionalFormatting>
  <conditionalFormatting sqref="F27">
    <cfRule type="cellIs" dxfId="318" priority="410" operator="equal">
      <formula>"ü"</formula>
    </cfRule>
  </conditionalFormatting>
  <conditionalFormatting sqref="F28">
    <cfRule type="cellIs" dxfId="317" priority="409" operator="equal">
      <formula>"û"</formula>
    </cfRule>
  </conditionalFormatting>
  <conditionalFormatting sqref="F28">
    <cfRule type="cellIs" dxfId="316" priority="408" operator="equal">
      <formula>"ü"</formula>
    </cfRule>
  </conditionalFormatting>
  <conditionalFormatting sqref="F29">
    <cfRule type="cellIs" dxfId="315" priority="407" operator="equal">
      <formula>"û"</formula>
    </cfRule>
  </conditionalFormatting>
  <conditionalFormatting sqref="F29">
    <cfRule type="cellIs" dxfId="314" priority="406" operator="equal">
      <formula>"ü"</formula>
    </cfRule>
  </conditionalFormatting>
  <conditionalFormatting sqref="D32">
    <cfRule type="cellIs" dxfId="313" priority="403" operator="equal">
      <formula>"û"</formula>
    </cfRule>
  </conditionalFormatting>
  <conditionalFormatting sqref="E32">
    <cfRule type="cellIs" dxfId="312" priority="402" operator="equal">
      <formula>"û"</formula>
    </cfRule>
  </conditionalFormatting>
  <conditionalFormatting sqref="E32">
    <cfRule type="cellIs" dxfId="311" priority="401" operator="equal">
      <formula>"ü"</formula>
    </cfRule>
  </conditionalFormatting>
  <conditionalFormatting sqref="D33">
    <cfRule type="cellIs" dxfId="310" priority="400" operator="equal">
      <formula>"û"</formula>
    </cfRule>
  </conditionalFormatting>
  <conditionalFormatting sqref="D35:D36">
    <cfRule type="cellIs" dxfId="309" priority="395" operator="equal">
      <formula>"û"</formula>
    </cfRule>
  </conditionalFormatting>
  <conditionalFormatting sqref="D37">
    <cfRule type="cellIs" dxfId="308" priority="390" operator="equal">
      <formula>"û"</formula>
    </cfRule>
  </conditionalFormatting>
  <conditionalFormatting sqref="F84">
    <cfRule type="cellIs" dxfId="307" priority="257" operator="equal">
      <formula>"û"</formula>
    </cfRule>
  </conditionalFormatting>
  <conditionalFormatting sqref="F84">
    <cfRule type="cellIs" dxfId="306" priority="256" operator="equal">
      <formula>"ü"</formula>
    </cfRule>
  </conditionalFormatting>
  <conditionalFormatting sqref="D38:D39">
    <cfRule type="cellIs" dxfId="305" priority="385" operator="equal">
      <formula>"û"</formula>
    </cfRule>
  </conditionalFormatting>
  <conditionalFormatting sqref="E38:E39">
    <cfRule type="cellIs" dxfId="304" priority="384" operator="equal">
      <formula>"û"</formula>
    </cfRule>
  </conditionalFormatting>
  <conditionalFormatting sqref="E38:E39">
    <cfRule type="cellIs" dxfId="303" priority="383" operator="equal">
      <formula>"ü"</formula>
    </cfRule>
  </conditionalFormatting>
  <conditionalFormatting sqref="F38:F39">
    <cfRule type="cellIs" dxfId="302" priority="382" operator="equal">
      <formula>"û"</formula>
    </cfRule>
  </conditionalFormatting>
  <conditionalFormatting sqref="F38:F39">
    <cfRule type="cellIs" dxfId="301" priority="381" operator="equal">
      <formula>"ü"</formula>
    </cfRule>
  </conditionalFormatting>
  <conditionalFormatting sqref="E33">
    <cfRule type="cellIs" dxfId="300" priority="380" operator="equal">
      <formula>"û"</formula>
    </cfRule>
  </conditionalFormatting>
  <conditionalFormatting sqref="E33">
    <cfRule type="cellIs" dxfId="299" priority="379" operator="equal">
      <formula>"ü"</formula>
    </cfRule>
  </conditionalFormatting>
  <conditionalFormatting sqref="E35:E37">
    <cfRule type="cellIs" dxfId="298" priority="378" operator="equal">
      <formula>"û"</formula>
    </cfRule>
  </conditionalFormatting>
  <conditionalFormatting sqref="E35:E37">
    <cfRule type="cellIs" dxfId="297" priority="377" operator="equal">
      <formula>"ü"</formula>
    </cfRule>
  </conditionalFormatting>
  <conditionalFormatting sqref="F35:F37">
    <cfRule type="cellIs" dxfId="296" priority="376" operator="equal">
      <formula>"û"</formula>
    </cfRule>
  </conditionalFormatting>
  <conditionalFormatting sqref="F35:F37">
    <cfRule type="cellIs" dxfId="295" priority="375" operator="equal">
      <formula>"ü"</formula>
    </cfRule>
  </conditionalFormatting>
  <conditionalFormatting sqref="F33">
    <cfRule type="cellIs" dxfId="294" priority="374" operator="equal">
      <formula>"û"</formula>
    </cfRule>
  </conditionalFormatting>
  <conditionalFormatting sqref="F33">
    <cfRule type="cellIs" dxfId="293" priority="373" operator="equal">
      <formula>"ü"</formula>
    </cfRule>
  </conditionalFormatting>
  <conditionalFormatting sqref="D41">
    <cfRule type="cellIs" dxfId="292" priority="372" operator="equal">
      <formula>"û"</formula>
    </cfRule>
  </conditionalFormatting>
  <conditionalFormatting sqref="E76:E80 E82">
    <cfRule type="cellIs" dxfId="291" priority="255" operator="equal">
      <formula>"û"</formula>
    </cfRule>
  </conditionalFormatting>
  <conditionalFormatting sqref="E76:E80 E82">
    <cfRule type="cellIs" dxfId="290" priority="254" operator="equal">
      <formula>"ü"</formula>
    </cfRule>
  </conditionalFormatting>
  <conditionalFormatting sqref="D43:D47">
    <cfRule type="cellIs" dxfId="289" priority="367" operator="equal">
      <formula>"û"</formula>
    </cfRule>
  </conditionalFormatting>
  <conditionalFormatting sqref="E41">
    <cfRule type="cellIs" dxfId="288" priority="362" operator="equal">
      <formula>"û"</formula>
    </cfRule>
  </conditionalFormatting>
  <conditionalFormatting sqref="E41">
    <cfRule type="cellIs" dxfId="287" priority="361" operator="equal">
      <formula>"ü"</formula>
    </cfRule>
  </conditionalFormatting>
  <conditionalFormatting sqref="F41">
    <cfRule type="cellIs" dxfId="286" priority="360" operator="equal">
      <formula>"û"</formula>
    </cfRule>
  </conditionalFormatting>
  <conditionalFormatting sqref="F41">
    <cfRule type="cellIs" dxfId="285" priority="359" operator="equal">
      <formula>"ü"</formula>
    </cfRule>
  </conditionalFormatting>
  <conditionalFormatting sqref="E43:E47">
    <cfRule type="cellIs" dxfId="284" priority="358" operator="equal">
      <formula>"û"</formula>
    </cfRule>
  </conditionalFormatting>
  <conditionalFormatting sqref="E43:E47">
    <cfRule type="cellIs" dxfId="283" priority="357" operator="equal">
      <formula>"ü"</formula>
    </cfRule>
  </conditionalFormatting>
  <conditionalFormatting sqref="F43:F47">
    <cfRule type="cellIs" dxfId="282" priority="356" operator="equal">
      <formula>"û"</formula>
    </cfRule>
  </conditionalFormatting>
  <conditionalFormatting sqref="F43:F47">
    <cfRule type="cellIs" dxfId="281" priority="355" operator="equal">
      <formula>"ü"</formula>
    </cfRule>
  </conditionalFormatting>
  <conditionalFormatting sqref="D48">
    <cfRule type="cellIs" dxfId="280" priority="354" operator="equal">
      <formula>"û"</formula>
    </cfRule>
  </conditionalFormatting>
  <conditionalFormatting sqref="E48">
    <cfRule type="cellIs" dxfId="279" priority="353" operator="equal">
      <formula>"û"</formula>
    </cfRule>
  </conditionalFormatting>
  <conditionalFormatting sqref="E48">
    <cfRule type="cellIs" dxfId="278" priority="352" operator="equal">
      <formula>"ü"</formula>
    </cfRule>
  </conditionalFormatting>
  <conditionalFormatting sqref="F48">
    <cfRule type="cellIs" dxfId="277" priority="351" operator="equal">
      <formula>"û"</formula>
    </cfRule>
  </conditionalFormatting>
  <conditionalFormatting sqref="F48">
    <cfRule type="cellIs" dxfId="276" priority="350" operator="equal">
      <formula>"ü"</formula>
    </cfRule>
  </conditionalFormatting>
  <conditionalFormatting sqref="D49:D50">
    <cfRule type="cellIs" dxfId="275" priority="349" operator="equal">
      <formula>"û"</formula>
    </cfRule>
  </conditionalFormatting>
  <conditionalFormatting sqref="E49:E50">
    <cfRule type="cellIs" dxfId="274" priority="348" operator="equal">
      <formula>"û"</formula>
    </cfRule>
  </conditionalFormatting>
  <conditionalFormatting sqref="E49:E50">
    <cfRule type="cellIs" dxfId="273" priority="347" operator="equal">
      <formula>"ü"</formula>
    </cfRule>
  </conditionalFormatting>
  <conditionalFormatting sqref="F49:F50">
    <cfRule type="cellIs" dxfId="272" priority="346" operator="equal">
      <formula>"û"</formula>
    </cfRule>
  </conditionalFormatting>
  <conditionalFormatting sqref="F49:F50">
    <cfRule type="cellIs" dxfId="271" priority="345" operator="equal">
      <formula>"ü"</formula>
    </cfRule>
  </conditionalFormatting>
  <conditionalFormatting sqref="D52">
    <cfRule type="cellIs" dxfId="270" priority="344" operator="equal">
      <formula>"û"</formula>
    </cfRule>
  </conditionalFormatting>
  <conditionalFormatting sqref="D54:D56">
    <cfRule type="cellIs" dxfId="269" priority="339" operator="equal">
      <formula>"û"</formula>
    </cfRule>
  </conditionalFormatting>
  <conditionalFormatting sqref="E55:E56">
    <cfRule type="cellIs" dxfId="268" priority="338" operator="equal">
      <formula>"û"</formula>
    </cfRule>
  </conditionalFormatting>
  <conditionalFormatting sqref="E55:E56">
    <cfRule type="cellIs" dxfId="267" priority="337" operator="equal">
      <formula>"ü"</formula>
    </cfRule>
  </conditionalFormatting>
  <conditionalFormatting sqref="F55:F56">
    <cfRule type="cellIs" dxfId="266" priority="336" operator="equal">
      <formula>"û"</formula>
    </cfRule>
  </conditionalFormatting>
  <conditionalFormatting sqref="F55:F56">
    <cfRule type="cellIs" dxfId="265" priority="335" operator="equal">
      <formula>"ü"</formula>
    </cfRule>
  </conditionalFormatting>
  <conditionalFormatting sqref="D57">
    <cfRule type="cellIs" dxfId="264" priority="334" operator="equal">
      <formula>"û"</formula>
    </cfRule>
  </conditionalFormatting>
  <conditionalFormatting sqref="E57">
    <cfRule type="cellIs" dxfId="263" priority="333" operator="equal">
      <formula>"û"</formula>
    </cfRule>
  </conditionalFormatting>
  <conditionalFormatting sqref="E57">
    <cfRule type="cellIs" dxfId="262" priority="332" operator="equal">
      <formula>"ü"</formula>
    </cfRule>
  </conditionalFormatting>
  <conditionalFormatting sqref="F57">
    <cfRule type="cellIs" dxfId="261" priority="331" operator="equal">
      <formula>"û"</formula>
    </cfRule>
  </conditionalFormatting>
  <conditionalFormatting sqref="F57">
    <cfRule type="cellIs" dxfId="260" priority="330" operator="equal">
      <formula>"ü"</formula>
    </cfRule>
  </conditionalFormatting>
  <conditionalFormatting sqref="D58:D59">
    <cfRule type="cellIs" dxfId="259" priority="329" operator="equal">
      <formula>"û"</formula>
    </cfRule>
  </conditionalFormatting>
  <conditionalFormatting sqref="E58:E59">
    <cfRule type="cellIs" dxfId="258" priority="328" operator="equal">
      <formula>"û"</formula>
    </cfRule>
  </conditionalFormatting>
  <conditionalFormatting sqref="E58:E59">
    <cfRule type="cellIs" dxfId="257" priority="327" operator="equal">
      <formula>"ü"</formula>
    </cfRule>
  </conditionalFormatting>
  <conditionalFormatting sqref="F58:F59">
    <cfRule type="cellIs" dxfId="256" priority="326" operator="equal">
      <formula>"û"</formula>
    </cfRule>
  </conditionalFormatting>
  <conditionalFormatting sqref="F58:F59">
    <cfRule type="cellIs" dxfId="255" priority="325" operator="equal">
      <formula>"ü"</formula>
    </cfRule>
  </conditionalFormatting>
  <conditionalFormatting sqref="E52">
    <cfRule type="cellIs" dxfId="254" priority="324" operator="equal">
      <formula>"û"</formula>
    </cfRule>
  </conditionalFormatting>
  <conditionalFormatting sqref="E52">
    <cfRule type="cellIs" dxfId="253" priority="323" operator="equal">
      <formula>"ü"</formula>
    </cfRule>
  </conditionalFormatting>
  <conditionalFormatting sqref="F52">
    <cfRule type="cellIs" dxfId="252" priority="322" operator="equal">
      <formula>"û"</formula>
    </cfRule>
  </conditionalFormatting>
  <conditionalFormatting sqref="F52">
    <cfRule type="cellIs" dxfId="251" priority="321" operator="equal">
      <formula>"ü"</formula>
    </cfRule>
  </conditionalFormatting>
  <conditionalFormatting sqref="E54:E57">
    <cfRule type="cellIs" dxfId="250" priority="320" operator="equal">
      <formula>"û"</formula>
    </cfRule>
  </conditionalFormatting>
  <conditionalFormatting sqref="E54:E57">
    <cfRule type="cellIs" dxfId="249" priority="319" operator="equal">
      <formula>"ü"</formula>
    </cfRule>
  </conditionalFormatting>
  <conditionalFormatting sqref="F54:F57">
    <cfRule type="cellIs" dxfId="248" priority="318" operator="equal">
      <formula>"û"</formula>
    </cfRule>
  </conditionalFormatting>
  <conditionalFormatting sqref="F54:F57">
    <cfRule type="cellIs" dxfId="247" priority="317" operator="equal">
      <formula>"ü"</formula>
    </cfRule>
  </conditionalFormatting>
  <conditionalFormatting sqref="D61">
    <cfRule type="cellIs" dxfId="246" priority="316" operator="equal">
      <formula>"û"</formula>
    </cfRule>
  </conditionalFormatting>
  <conditionalFormatting sqref="D83">
    <cfRule type="cellIs" dxfId="245" priority="269" operator="equal">
      <formula>"û"</formula>
    </cfRule>
  </conditionalFormatting>
  <conditionalFormatting sqref="D63:D66">
    <cfRule type="cellIs" dxfId="244" priority="311" operator="equal">
      <formula>"û"</formula>
    </cfRule>
  </conditionalFormatting>
  <conditionalFormatting sqref="D67">
    <cfRule type="cellIs" dxfId="243" priority="306" operator="equal">
      <formula>"û"</formula>
    </cfRule>
  </conditionalFormatting>
  <conditionalFormatting sqref="E84">
    <cfRule type="cellIs" dxfId="242" priority="259" operator="equal">
      <formula>"û"</formula>
    </cfRule>
  </conditionalFormatting>
  <conditionalFormatting sqref="E84">
    <cfRule type="cellIs" dxfId="241" priority="258" operator="equal">
      <formula>"ü"</formula>
    </cfRule>
  </conditionalFormatting>
  <conditionalFormatting sqref="D68:D69">
    <cfRule type="cellIs" dxfId="240" priority="297" operator="equal">
      <formula>"û"</formula>
    </cfRule>
  </conditionalFormatting>
  <conditionalFormatting sqref="E68:E69">
    <cfRule type="cellIs" dxfId="239" priority="296" operator="equal">
      <formula>"û"</formula>
    </cfRule>
  </conditionalFormatting>
  <conditionalFormatting sqref="E68:E69">
    <cfRule type="cellIs" dxfId="238" priority="295" operator="equal">
      <formula>"ü"</formula>
    </cfRule>
  </conditionalFormatting>
  <conditionalFormatting sqref="F68:F69">
    <cfRule type="cellIs" dxfId="237" priority="294" operator="equal">
      <formula>"û"</formula>
    </cfRule>
  </conditionalFormatting>
  <conditionalFormatting sqref="F68:F69">
    <cfRule type="cellIs" dxfId="236" priority="293" operator="equal">
      <formula>"ü"</formula>
    </cfRule>
  </conditionalFormatting>
  <conditionalFormatting sqref="E61">
    <cfRule type="cellIs" dxfId="235" priority="292" operator="equal">
      <formula>"û"</formula>
    </cfRule>
  </conditionalFormatting>
  <conditionalFormatting sqref="E61">
    <cfRule type="cellIs" dxfId="234" priority="291" operator="equal">
      <formula>"ü"</formula>
    </cfRule>
  </conditionalFormatting>
  <conditionalFormatting sqref="F61">
    <cfRule type="cellIs" dxfId="233" priority="290" operator="equal">
      <formula>"û"</formula>
    </cfRule>
  </conditionalFormatting>
  <conditionalFormatting sqref="F61">
    <cfRule type="cellIs" dxfId="232" priority="289" operator="equal">
      <formula>"ü"</formula>
    </cfRule>
  </conditionalFormatting>
  <conditionalFormatting sqref="E63:E67">
    <cfRule type="cellIs" dxfId="231" priority="288" operator="equal">
      <formula>"û"</formula>
    </cfRule>
  </conditionalFormatting>
  <conditionalFormatting sqref="E63:E67">
    <cfRule type="cellIs" dxfId="230" priority="287" operator="equal">
      <formula>"ü"</formula>
    </cfRule>
  </conditionalFormatting>
  <conditionalFormatting sqref="F63:F67">
    <cfRule type="cellIs" dxfId="229" priority="286" operator="equal">
      <formula>"û"</formula>
    </cfRule>
  </conditionalFormatting>
  <conditionalFormatting sqref="F63:F67">
    <cfRule type="cellIs" dxfId="228" priority="285" operator="equal">
      <formula>"ü"</formula>
    </cfRule>
  </conditionalFormatting>
  <conditionalFormatting sqref="D74">
    <cfRule type="cellIs" dxfId="227" priority="284" operator="equal">
      <formula>"û"</formula>
    </cfRule>
  </conditionalFormatting>
  <conditionalFormatting sqref="E74">
    <cfRule type="cellIs" dxfId="226" priority="278" operator="equal">
      <formula>"ü"</formula>
    </cfRule>
  </conditionalFormatting>
  <conditionalFormatting sqref="F74">
    <cfRule type="cellIs" dxfId="225" priority="277" operator="equal">
      <formula>"û"</formula>
    </cfRule>
  </conditionalFormatting>
  <conditionalFormatting sqref="F74">
    <cfRule type="cellIs" dxfId="224" priority="276" operator="equal">
      <formula>"ü"</formula>
    </cfRule>
  </conditionalFormatting>
  <conditionalFormatting sqref="D76:D80">
    <cfRule type="cellIs" dxfId="223" priority="275" operator="equal">
      <formula>"û"</formula>
    </cfRule>
  </conditionalFormatting>
  <conditionalFormatting sqref="F76:F80 F82">
    <cfRule type="cellIs" dxfId="222" priority="253" operator="equal">
      <formula>"û"</formula>
    </cfRule>
  </conditionalFormatting>
  <conditionalFormatting sqref="F76:F80 F82">
    <cfRule type="cellIs" dxfId="221" priority="252" operator="equal">
      <formula>"ü"</formula>
    </cfRule>
  </conditionalFormatting>
  <conditionalFormatting sqref="D81">
    <cfRule type="cellIs" dxfId="220" priority="251" operator="equal">
      <formula>"û"</formula>
    </cfRule>
  </conditionalFormatting>
  <conditionalFormatting sqref="D86:D90">
    <cfRule type="cellIs" dxfId="219" priority="246" operator="equal">
      <formula>"û"</formula>
    </cfRule>
  </conditionalFormatting>
  <conditionalFormatting sqref="E86:E90">
    <cfRule type="cellIs" dxfId="218" priority="244" operator="equal">
      <formula>"ü"</formula>
    </cfRule>
  </conditionalFormatting>
  <conditionalFormatting sqref="F88:F90">
    <cfRule type="cellIs" dxfId="217" priority="243" operator="equal">
      <formula>"û"</formula>
    </cfRule>
  </conditionalFormatting>
  <conditionalFormatting sqref="F88:F90">
    <cfRule type="cellIs" dxfId="216" priority="242" operator="equal">
      <formula>"ü"</formula>
    </cfRule>
  </conditionalFormatting>
  <conditionalFormatting sqref="F87">
    <cfRule type="cellIs" dxfId="215" priority="241" operator="equal">
      <formula>"û"</formula>
    </cfRule>
  </conditionalFormatting>
  <conditionalFormatting sqref="F87">
    <cfRule type="cellIs" dxfId="214" priority="240" operator="equal">
      <formula>"ü"</formula>
    </cfRule>
  </conditionalFormatting>
  <conditionalFormatting sqref="F86">
    <cfRule type="cellIs" dxfId="213" priority="239" operator="equal">
      <formula>"û"</formula>
    </cfRule>
  </conditionalFormatting>
  <conditionalFormatting sqref="F86">
    <cfRule type="cellIs" dxfId="212" priority="238" operator="equal">
      <formula>"ü"</formula>
    </cfRule>
  </conditionalFormatting>
  <conditionalFormatting sqref="D40">
    <cfRule type="cellIs" dxfId="211" priority="212" operator="equal">
      <formula>"û"</formula>
    </cfRule>
  </conditionalFormatting>
  <conditionalFormatting sqref="E40">
    <cfRule type="cellIs" dxfId="210" priority="211" operator="equal">
      <formula>"û"</formula>
    </cfRule>
  </conditionalFormatting>
  <conditionalFormatting sqref="E40">
    <cfRule type="cellIs" dxfId="209" priority="210" operator="equal">
      <formula>"ü"</formula>
    </cfRule>
  </conditionalFormatting>
  <conditionalFormatting sqref="F120">
    <cfRule type="cellIs" dxfId="208" priority="166" operator="equal">
      <formula>"ü"</formula>
    </cfRule>
  </conditionalFormatting>
  <conditionalFormatting sqref="D51">
    <cfRule type="cellIs" dxfId="207" priority="209" operator="equal">
      <formula>"û"</formula>
    </cfRule>
  </conditionalFormatting>
  <conditionalFormatting sqref="E51">
    <cfRule type="cellIs" dxfId="206" priority="208" operator="equal">
      <formula>"û"</formula>
    </cfRule>
  </conditionalFormatting>
  <conditionalFormatting sqref="E51">
    <cfRule type="cellIs" dxfId="205" priority="207" operator="equal">
      <formula>"ü"</formula>
    </cfRule>
  </conditionalFormatting>
  <conditionalFormatting sqref="D60">
    <cfRule type="cellIs" dxfId="204" priority="206" operator="equal">
      <formula>"û"</formula>
    </cfRule>
  </conditionalFormatting>
  <conditionalFormatting sqref="E60">
    <cfRule type="cellIs" dxfId="203" priority="205" operator="equal">
      <formula>"û"</formula>
    </cfRule>
  </conditionalFormatting>
  <conditionalFormatting sqref="E60">
    <cfRule type="cellIs" dxfId="202" priority="204" operator="equal">
      <formula>"ü"</formula>
    </cfRule>
  </conditionalFormatting>
  <conditionalFormatting sqref="D70">
    <cfRule type="cellIs" dxfId="201" priority="203" operator="equal">
      <formula>"û"</formula>
    </cfRule>
  </conditionalFormatting>
  <conditionalFormatting sqref="E70">
    <cfRule type="cellIs" dxfId="200" priority="202" operator="equal">
      <formula>"û"</formula>
    </cfRule>
  </conditionalFormatting>
  <conditionalFormatting sqref="E70">
    <cfRule type="cellIs" dxfId="199" priority="201" operator="equal">
      <formula>"ü"</formula>
    </cfRule>
  </conditionalFormatting>
  <conditionalFormatting sqref="D85">
    <cfRule type="cellIs" dxfId="198" priority="200" operator="equal">
      <formula>"û"</formula>
    </cfRule>
  </conditionalFormatting>
  <conditionalFormatting sqref="D120">
    <cfRule type="cellIs" dxfId="197" priority="170" operator="equal">
      <formula>"û"</formula>
    </cfRule>
  </conditionalFormatting>
  <conditionalFormatting sqref="F133">
    <cfRule type="cellIs" dxfId="196" priority="131" operator="equal">
      <formula>"ü"</formula>
    </cfRule>
  </conditionalFormatting>
  <conditionalFormatting sqref="F115">
    <cfRule type="cellIs" dxfId="195" priority="102" operator="equal">
      <formula>"ü"</formula>
    </cfRule>
  </conditionalFormatting>
  <conditionalFormatting sqref="D104:D105 D107:D114">
    <cfRule type="cellIs" dxfId="194" priority="197" operator="equal">
      <formula>"û"</formula>
    </cfRule>
  </conditionalFormatting>
  <conditionalFormatting sqref="E104:E105 E107:E114">
    <cfRule type="cellIs" dxfId="193" priority="196" operator="equal">
      <formula>"û"</formula>
    </cfRule>
  </conditionalFormatting>
  <conditionalFormatting sqref="E104:E105 E107:E114">
    <cfRule type="cellIs" dxfId="192" priority="195" operator="equal">
      <formula>"ü"</formula>
    </cfRule>
  </conditionalFormatting>
  <conditionalFormatting sqref="F104 F112:F114">
    <cfRule type="cellIs" dxfId="191" priority="194" operator="equal">
      <formula>"û"</formula>
    </cfRule>
  </conditionalFormatting>
  <conditionalFormatting sqref="F104 F112:F114">
    <cfRule type="cellIs" dxfId="190" priority="193" operator="equal">
      <formula>"ü"</formula>
    </cfRule>
  </conditionalFormatting>
  <conditionalFormatting sqref="F107">
    <cfRule type="cellIs" dxfId="189" priority="192" operator="equal">
      <formula>"û"</formula>
    </cfRule>
  </conditionalFormatting>
  <conditionalFormatting sqref="F107">
    <cfRule type="cellIs" dxfId="188" priority="191" operator="equal">
      <formula>"ü"</formula>
    </cfRule>
  </conditionalFormatting>
  <conditionalFormatting sqref="F108">
    <cfRule type="cellIs" dxfId="187" priority="190" operator="equal">
      <formula>"û"</formula>
    </cfRule>
  </conditionalFormatting>
  <conditionalFormatting sqref="F108">
    <cfRule type="cellIs" dxfId="186" priority="189" operator="equal">
      <formula>"ü"</formula>
    </cfRule>
  </conditionalFormatting>
  <conditionalFormatting sqref="F109">
    <cfRule type="cellIs" dxfId="185" priority="188" operator="equal">
      <formula>"û"</formula>
    </cfRule>
  </conditionalFormatting>
  <conditionalFormatting sqref="F109">
    <cfRule type="cellIs" dxfId="184" priority="187" operator="equal">
      <formula>"ü"</formula>
    </cfRule>
  </conditionalFormatting>
  <conditionalFormatting sqref="F110">
    <cfRule type="cellIs" dxfId="183" priority="186" operator="equal">
      <formula>"û"</formula>
    </cfRule>
  </conditionalFormatting>
  <conditionalFormatting sqref="F110">
    <cfRule type="cellIs" dxfId="182" priority="185" operator="equal">
      <formula>"ü"</formula>
    </cfRule>
  </conditionalFormatting>
  <conditionalFormatting sqref="F111">
    <cfRule type="cellIs" dxfId="181" priority="184" operator="equal">
      <formula>"û"</formula>
    </cfRule>
  </conditionalFormatting>
  <conditionalFormatting sqref="F111">
    <cfRule type="cellIs" dxfId="180" priority="183" operator="equal">
      <formula>"ü"</formula>
    </cfRule>
  </conditionalFormatting>
  <conditionalFormatting sqref="F105">
    <cfRule type="cellIs" dxfId="179" priority="182" operator="equal">
      <formula>"û"</formula>
    </cfRule>
  </conditionalFormatting>
  <conditionalFormatting sqref="F105">
    <cfRule type="cellIs" dxfId="178" priority="181" operator="equal">
      <formula>"ü"</formula>
    </cfRule>
  </conditionalFormatting>
  <conditionalFormatting sqref="D115">
    <cfRule type="cellIs" dxfId="177" priority="180" operator="equal">
      <formula>"û"</formula>
    </cfRule>
  </conditionalFormatting>
  <conditionalFormatting sqref="D117:D119">
    <cfRule type="cellIs" dxfId="176" priority="175" operator="equal">
      <formula>"û"</formula>
    </cfRule>
  </conditionalFormatting>
  <conditionalFormatting sqref="E118:E119">
    <cfRule type="cellIs" dxfId="175" priority="174" operator="equal">
      <formula>"û"</formula>
    </cfRule>
  </conditionalFormatting>
  <conditionalFormatting sqref="E118:E119">
    <cfRule type="cellIs" dxfId="174" priority="173" operator="equal">
      <formula>"ü"</formula>
    </cfRule>
  </conditionalFormatting>
  <conditionalFormatting sqref="F118:F119">
    <cfRule type="cellIs" dxfId="173" priority="172" operator="equal">
      <formula>"û"</formula>
    </cfRule>
  </conditionalFormatting>
  <conditionalFormatting sqref="F118:F119">
    <cfRule type="cellIs" dxfId="172" priority="171" operator="equal">
      <formula>"ü"</formula>
    </cfRule>
  </conditionalFormatting>
  <conditionalFormatting sqref="E120">
    <cfRule type="cellIs" dxfId="171" priority="169" operator="equal">
      <formula>"û"</formula>
    </cfRule>
  </conditionalFormatting>
  <conditionalFormatting sqref="E120">
    <cfRule type="cellIs" dxfId="170" priority="168" operator="equal">
      <formula>"ü"</formula>
    </cfRule>
  </conditionalFormatting>
  <conditionalFormatting sqref="F120">
    <cfRule type="cellIs" dxfId="169" priority="167" operator="equal">
      <formula>"û"</formula>
    </cfRule>
  </conditionalFormatting>
  <conditionalFormatting sqref="E102:E103">
    <cfRule type="cellIs" dxfId="168" priority="164" operator="equal">
      <formula>"û"</formula>
    </cfRule>
  </conditionalFormatting>
  <conditionalFormatting sqref="D102:D103">
    <cfRule type="cellIs" dxfId="167" priority="165" operator="equal">
      <formula>"û"</formula>
    </cfRule>
  </conditionalFormatting>
  <conditionalFormatting sqref="E102:E103">
    <cfRule type="cellIs" dxfId="166" priority="163" operator="equal">
      <formula>"ü"</formula>
    </cfRule>
  </conditionalFormatting>
  <conditionalFormatting sqref="F102:F103">
    <cfRule type="cellIs" dxfId="165" priority="162" operator="equal">
      <formula>"û"</formula>
    </cfRule>
  </conditionalFormatting>
  <conditionalFormatting sqref="F102:F103">
    <cfRule type="cellIs" dxfId="164" priority="161" operator="equal">
      <formula>"ü"</formula>
    </cfRule>
  </conditionalFormatting>
  <conditionalFormatting sqref="D121:D122">
    <cfRule type="cellIs" dxfId="163" priority="160" operator="equal">
      <formula>"û"</formula>
    </cfRule>
  </conditionalFormatting>
  <conditionalFormatting sqref="E121:E122">
    <cfRule type="cellIs" dxfId="162" priority="159" operator="equal">
      <formula>"û"</formula>
    </cfRule>
  </conditionalFormatting>
  <conditionalFormatting sqref="E121:E122">
    <cfRule type="cellIs" dxfId="161" priority="158" operator="equal">
      <formula>"ü"</formula>
    </cfRule>
  </conditionalFormatting>
  <conditionalFormatting sqref="F121:F122">
    <cfRule type="cellIs" dxfId="160" priority="157" operator="equal">
      <formula>"û"</formula>
    </cfRule>
  </conditionalFormatting>
  <conditionalFormatting sqref="F121:F122">
    <cfRule type="cellIs" dxfId="159" priority="156" operator="equal">
      <formula>"ü"</formula>
    </cfRule>
  </conditionalFormatting>
  <conditionalFormatting sqref="D123:D127">
    <cfRule type="cellIs" dxfId="158" priority="155" operator="equal">
      <formula>"û"</formula>
    </cfRule>
  </conditionalFormatting>
  <conditionalFormatting sqref="E123:E127">
    <cfRule type="cellIs" dxfId="157" priority="154" operator="equal">
      <formula>"û"</formula>
    </cfRule>
  </conditionalFormatting>
  <conditionalFormatting sqref="E123:E127">
    <cfRule type="cellIs" dxfId="156" priority="153" operator="equal">
      <formula>"ü"</formula>
    </cfRule>
  </conditionalFormatting>
  <conditionalFormatting sqref="F123 F126:F127">
    <cfRule type="cellIs" dxfId="155" priority="152" operator="equal">
      <formula>"û"</formula>
    </cfRule>
  </conditionalFormatting>
  <conditionalFormatting sqref="F123 F126:F127">
    <cfRule type="cellIs" dxfId="154" priority="151" operator="equal">
      <formula>"ü"</formula>
    </cfRule>
  </conditionalFormatting>
  <conditionalFormatting sqref="F125">
    <cfRule type="cellIs" dxfId="153" priority="150" operator="equal">
      <formula>"û"</formula>
    </cfRule>
  </conditionalFormatting>
  <conditionalFormatting sqref="F125">
    <cfRule type="cellIs" dxfId="152" priority="149" operator="equal">
      <formula>"ü"</formula>
    </cfRule>
  </conditionalFormatting>
  <conditionalFormatting sqref="F124">
    <cfRule type="cellIs" dxfId="151" priority="148" operator="equal">
      <formula>"û"</formula>
    </cfRule>
  </conditionalFormatting>
  <conditionalFormatting sqref="F124">
    <cfRule type="cellIs" dxfId="150" priority="147" operator="equal">
      <formula>"ü"</formula>
    </cfRule>
  </conditionalFormatting>
  <conditionalFormatting sqref="D128:D132">
    <cfRule type="cellIs" dxfId="149" priority="146" operator="equal">
      <formula>"û"</formula>
    </cfRule>
  </conditionalFormatting>
  <conditionalFormatting sqref="F129">
    <cfRule type="cellIs" dxfId="148" priority="137" operator="equal">
      <formula>"û"</formula>
    </cfRule>
  </conditionalFormatting>
  <conditionalFormatting sqref="F129">
    <cfRule type="cellIs" dxfId="147" priority="136" operator="equal">
      <formula>"ü"</formula>
    </cfRule>
  </conditionalFormatting>
  <conditionalFormatting sqref="E128:E129">
    <cfRule type="cellIs" dxfId="146" priority="145" operator="equal">
      <formula>"û"</formula>
    </cfRule>
  </conditionalFormatting>
  <conditionalFormatting sqref="E128:E129">
    <cfRule type="cellIs" dxfId="145" priority="144" operator="equal">
      <formula>"ü"</formula>
    </cfRule>
  </conditionalFormatting>
  <conditionalFormatting sqref="E130">
    <cfRule type="cellIs" dxfId="144" priority="143" operator="equal">
      <formula>"û"</formula>
    </cfRule>
  </conditionalFormatting>
  <conditionalFormatting sqref="E130">
    <cfRule type="cellIs" dxfId="143" priority="142" operator="equal">
      <formula>"ü"</formula>
    </cfRule>
  </conditionalFormatting>
  <conditionalFormatting sqref="F128 F131:F132">
    <cfRule type="cellIs" dxfId="142" priority="141" operator="equal">
      <formula>"û"</formula>
    </cfRule>
  </conditionalFormatting>
  <conditionalFormatting sqref="F128 F131:F132">
    <cfRule type="cellIs" dxfId="141" priority="140" operator="equal">
      <formula>"ü"</formula>
    </cfRule>
  </conditionalFormatting>
  <conditionalFormatting sqref="F130">
    <cfRule type="cellIs" dxfId="140" priority="139" operator="equal">
      <formula>"û"</formula>
    </cfRule>
  </conditionalFormatting>
  <conditionalFormatting sqref="F130">
    <cfRule type="cellIs" dxfId="139" priority="138" operator="equal">
      <formula>"ü"</formula>
    </cfRule>
  </conditionalFormatting>
  <conditionalFormatting sqref="D133">
    <cfRule type="cellIs" dxfId="138" priority="135" operator="equal">
      <formula>"û"</formula>
    </cfRule>
  </conditionalFormatting>
  <conditionalFormatting sqref="E133">
    <cfRule type="cellIs" dxfId="137" priority="134" operator="equal">
      <formula>"û"</formula>
    </cfRule>
  </conditionalFormatting>
  <conditionalFormatting sqref="E133">
    <cfRule type="cellIs" dxfId="136" priority="133" operator="equal">
      <formula>"ü"</formula>
    </cfRule>
  </conditionalFormatting>
  <conditionalFormatting sqref="F133">
    <cfRule type="cellIs" dxfId="135" priority="132" operator="equal">
      <formula>"û"</formula>
    </cfRule>
  </conditionalFormatting>
  <conditionalFormatting sqref="E136">
    <cfRule type="cellIs" dxfId="134" priority="126" operator="equal">
      <formula>"û"</formula>
    </cfRule>
  </conditionalFormatting>
  <conditionalFormatting sqref="E136">
    <cfRule type="cellIs" dxfId="133" priority="125" operator="equal">
      <formula>"ü"</formula>
    </cfRule>
  </conditionalFormatting>
  <conditionalFormatting sqref="E137">
    <cfRule type="cellIs" dxfId="132" priority="124" operator="equal">
      <formula>"û"</formula>
    </cfRule>
  </conditionalFormatting>
  <conditionalFormatting sqref="E137">
    <cfRule type="cellIs" dxfId="131" priority="123" operator="equal">
      <formula>"ü"</formula>
    </cfRule>
  </conditionalFormatting>
  <conditionalFormatting sqref="E138">
    <cfRule type="cellIs" dxfId="130" priority="122" operator="equal">
      <formula>"û"</formula>
    </cfRule>
  </conditionalFormatting>
  <conditionalFormatting sqref="E138">
    <cfRule type="cellIs" dxfId="129" priority="121" operator="equal">
      <formula>"ü"</formula>
    </cfRule>
  </conditionalFormatting>
  <conditionalFormatting sqref="F139:F140">
    <cfRule type="cellIs" dxfId="128" priority="120" operator="equal">
      <formula>"û"</formula>
    </cfRule>
  </conditionalFormatting>
  <conditionalFormatting sqref="F139:F140">
    <cfRule type="cellIs" dxfId="127" priority="119" operator="equal">
      <formula>"ü"</formula>
    </cfRule>
  </conditionalFormatting>
  <conditionalFormatting sqref="F136">
    <cfRule type="cellIs" dxfId="126" priority="118" operator="equal">
      <formula>"û"</formula>
    </cfRule>
  </conditionalFormatting>
  <conditionalFormatting sqref="F136">
    <cfRule type="cellIs" dxfId="125" priority="117" operator="equal">
      <formula>"ü"</formula>
    </cfRule>
  </conditionalFormatting>
  <conditionalFormatting sqref="F137">
    <cfRule type="cellIs" dxfId="124" priority="116" operator="equal">
      <formula>"û"</formula>
    </cfRule>
  </conditionalFormatting>
  <conditionalFormatting sqref="F137">
    <cfRule type="cellIs" dxfId="123" priority="115" operator="equal">
      <formula>"ü"</formula>
    </cfRule>
  </conditionalFormatting>
  <conditionalFormatting sqref="F138">
    <cfRule type="cellIs" dxfId="122" priority="114" operator="equal">
      <formula>"û"</formula>
    </cfRule>
  </conditionalFormatting>
  <conditionalFormatting sqref="F138">
    <cfRule type="cellIs" dxfId="121" priority="113" operator="equal">
      <formula>"ü"</formula>
    </cfRule>
  </conditionalFormatting>
  <conditionalFormatting sqref="E115">
    <cfRule type="cellIs" dxfId="120" priority="107" operator="equal">
      <formula>"û"</formula>
    </cfRule>
  </conditionalFormatting>
  <conditionalFormatting sqref="E115">
    <cfRule type="cellIs" dxfId="119" priority="106" operator="equal">
      <formula>"ü"</formula>
    </cfRule>
  </conditionalFormatting>
  <conditionalFormatting sqref="D141:D142">
    <cfRule type="cellIs" dxfId="118" priority="110" operator="equal">
      <formula>"û"</formula>
    </cfRule>
  </conditionalFormatting>
  <conditionalFormatting sqref="F141">
    <cfRule type="cellIs" dxfId="117" priority="109" operator="equal">
      <formula>"û"</formula>
    </cfRule>
  </conditionalFormatting>
  <conditionalFormatting sqref="F141">
    <cfRule type="cellIs" dxfId="116" priority="108" operator="equal">
      <formula>"ü"</formula>
    </cfRule>
  </conditionalFormatting>
  <conditionalFormatting sqref="F115">
    <cfRule type="cellIs" dxfId="115" priority="103" operator="equal">
      <formula>"û"</formula>
    </cfRule>
  </conditionalFormatting>
  <conditionalFormatting sqref="F142">
    <cfRule type="cellIs" dxfId="114" priority="101" operator="equal">
      <formula>"û"</formula>
    </cfRule>
  </conditionalFormatting>
  <conditionalFormatting sqref="F142">
    <cfRule type="cellIs" dxfId="113" priority="100" operator="equal">
      <formula>"ü"</formula>
    </cfRule>
  </conditionalFormatting>
  <conditionalFormatting sqref="D134">
    <cfRule type="cellIs" dxfId="112" priority="99" operator="equal">
      <formula>"û"</formula>
    </cfRule>
  </conditionalFormatting>
  <conditionalFormatting sqref="F134">
    <cfRule type="cellIs" dxfId="111" priority="96" operator="equal">
      <formula>"û"</formula>
    </cfRule>
  </conditionalFormatting>
  <conditionalFormatting sqref="F134">
    <cfRule type="cellIs" dxfId="110" priority="95" operator="equal">
      <formula>"ü"</formula>
    </cfRule>
  </conditionalFormatting>
  <conditionalFormatting sqref="E134">
    <cfRule type="cellIs" dxfId="109" priority="98" operator="equal">
      <formula>"û"</formula>
    </cfRule>
  </conditionalFormatting>
  <conditionalFormatting sqref="E134">
    <cfRule type="cellIs" dxfId="108" priority="97" operator="equal">
      <formula>"ü"</formula>
    </cfRule>
  </conditionalFormatting>
  <conditionalFormatting sqref="F16">
    <cfRule type="cellIs" dxfId="107" priority="91" operator="equal">
      <formula>"û"</formula>
    </cfRule>
  </conditionalFormatting>
  <conditionalFormatting sqref="F16">
    <cfRule type="cellIs" dxfId="106" priority="90" operator="equal">
      <formula>"ü"</formula>
    </cfRule>
  </conditionalFormatting>
  <conditionalFormatting sqref="F34">
    <cfRule type="cellIs" dxfId="105" priority="86" operator="equal">
      <formula>"û"</formula>
    </cfRule>
  </conditionalFormatting>
  <conditionalFormatting sqref="F34">
    <cfRule type="cellIs" dxfId="104" priority="85" operator="equal">
      <formula>"ü"</formula>
    </cfRule>
  </conditionalFormatting>
  <conditionalFormatting sqref="F42">
    <cfRule type="cellIs" dxfId="103" priority="81" operator="equal">
      <formula>"û"</formula>
    </cfRule>
  </conditionalFormatting>
  <conditionalFormatting sqref="F42">
    <cfRule type="cellIs" dxfId="102" priority="80" operator="equal">
      <formula>"ü"</formula>
    </cfRule>
  </conditionalFormatting>
  <conditionalFormatting sqref="F53">
    <cfRule type="cellIs" dxfId="101" priority="76" operator="equal">
      <formula>"û"</formula>
    </cfRule>
  </conditionalFormatting>
  <conditionalFormatting sqref="F53">
    <cfRule type="cellIs" dxfId="100" priority="75" operator="equal">
      <formula>"ü"</formula>
    </cfRule>
  </conditionalFormatting>
  <conditionalFormatting sqref="F62">
    <cfRule type="cellIs" dxfId="99" priority="71" operator="equal">
      <formula>"û"</formula>
    </cfRule>
  </conditionalFormatting>
  <conditionalFormatting sqref="F62">
    <cfRule type="cellIs" dxfId="98" priority="70" operator="equal">
      <formula>"ü"</formula>
    </cfRule>
  </conditionalFormatting>
  <conditionalFormatting sqref="F92">
    <cfRule type="cellIs" dxfId="97" priority="61" operator="equal">
      <formula>"û"</formula>
    </cfRule>
  </conditionalFormatting>
  <conditionalFormatting sqref="F92">
    <cfRule type="cellIs" dxfId="96" priority="60" operator="equal">
      <formula>"ü"</formula>
    </cfRule>
  </conditionalFormatting>
  <conditionalFormatting sqref="F106">
    <cfRule type="cellIs" dxfId="95" priority="56" operator="equal">
      <formula>"û"</formula>
    </cfRule>
  </conditionalFormatting>
  <conditionalFormatting sqref="F106">
    <cfRule type="cellIs" dxfId="94" priority="55" operator="equal">
      <formula>"ü"</formula>
    </cfRule>
  </conditionalFormatting>
  <conditionalFormatting sqref="F116">
    <cfRule type="cellIs" dxfId="93" priority="51" operator="equal">
      <formula>"û"</formula>
    </cfRule>
  </conditionalFormatting>
  <conditionalFormatting sqref="F116">
    <cfRule type="cellIs" dxfId="92" priority="50" operator="equal">
      <formula>"ü"</formula>
    </cfRule>
  </conditionalFormatting>
  <conditionalFormatting sqref="F135">
    <cfRule type="cellIs" dxfId="91" priority="46" operator="equal">
      <formula>"û"</formula>
    </cfRule>
  </conditionalFormatting>
  <conditionalFormatting sqref="F135">
    <cfRule type="cellIs" dxfId="90" priority="45" operator="equal">
      <formula>"ü"</formula>
    </cfRule>
  </conditionalFormatting>
  <conditionalFormatting sqref="E71">
    <cfRule type="cellIs" dxfId="89" priority="43" operator="equal">
      <formula>"û"</formula>
    </cfRule>
  </conditionalFormatting>
  <conditionalFormatting sqref="D71">
    <cfRule type="cellIs" dxfId="88" priority="44" operator="equal">
      <formula>"û"</formula>
    </cfRule>
  </conditionalFormatting>
  <conditionalFormatting sqref="E71">
    <cfRule type="cellIs" dxfId="87" priority="42" operator="equal">
      <formula>"ü"</formula>
    </cfRule>
  </conditionalFormatting>
  <conditionalFormatting sqref="F71">
    <cfRule type="cellIs" dxfId="86" priority="41" operator="equal">
      <formula>"û"</formula>
    </cfRule>
  </conditionalFormatting>
  <conditionalFormatting sqref="F71">
    <cfRule type="cellIs" dxfId="85" priority="40" operator="equal">
      <formula>"ü"</formula>
    </cfRule>
  </conditionalFormatting>
  <conditionalFormatting sqref="D72">
    <cfRule type="cellIs" dxfId="84" priority="39" operator="equal">
      <formula>"û"</formula>
    </cfRule>
  </conditionalFormatting>
  <conditionalFormatting sqref="E72">
    <cfRule type="cellIs" dxfId="83" priority="30" operator="equal">
      <formula>"û"</formula>
    </cfRule>
  </conditionalFormatting>
  <conditionalFormatting sqref="E72">
    <cfRule type="cellIs" dxfId="82" priority="29" operator="equal">
      <formula>"ü"</formula>
    </cfRule>
  </conditionalFormatting>
  <conditionalFormatting sqref="F72">
    <cfRule type="cellIs" dxfId="81" priority="28" operator="equal">
      <formula>"û"</formula>
    </cfRule>
  </conditionalFormatting>
  <conditionalFormatting sqref="F72">
    <cfRule type="cellIs" dxfId="80" priority="27" operator="equal">
      <formula>"ü"</formula>
    </cfRule>
  </conditionalFormatting>
  <conditionalFormatting sqref="F75">
    <cfRule type="cellIs" dxfId="79" priority="23" operator="equal">
      <formula>"û"</formula>
    </cfRule>
  </conditionalFormatting>
  <conditionalFormatting sqref="F75">
    <cfRule type="cellIs" dxfId="78" priority="22" operator="equal">
      <formula>"ü"</formula>
    </cfRule>
  </conditionalFormatting>
  <conditionalFormatting sqref="D16">
    <cfRule type="cellIs" dxfId="77" priority="10" operator="equal">
      <formula>"û"</formula>
    </cfRule>
  </conditionalFormatting>
  <conditionalFormatting sqref="D34">
    <cfRule type="cellIs" dxfId="76" priority="9" operator="equal">
      <formula>"û"</formula>
    </cfRule>
  </conditionalFormatting>
  <conditionalFormatting sqref="D42">
    <cfRule type="cellIs" dxfId="75" priority="8" operator="equal">
      <formula>"û"</formula>
    </cfRule>
  </conditionalFormatting>
  <conditionalFormatting sqref="D53">
    <cfRule type="cellIs" dxfId="74" priority="7" operator="equal">
      <formula>"û"</formula>
    </cfRule>
  </conditionalFormatting>
  <conditionalFormatting sqref="D62">
    <cfRule type="cellIs" dxfId="73" priority="6" operator="equal">
      <formula>"û"</formula>
    </cfRule>
  </conditionalFormatting>
  <conditionalFormatting sqref="D75">
    <cfRule type="cellIs" dxfId="72" priority="5" operator="equal">
      <formula>"û"</formula>
    </cfRule>
  </conditionalFormatting>
  <conditionalFormatting sqref="D92">
    <cfRule type="cellIs" dxfId="71" priority="4" operator="equal">
      <formula>"û"</formula>
    </cfRule>
  </conditionalFormatting>
  <conditionalFormatting sqref="D106">
    <cfRule type="cellIs" dxfId="70" priority="3" operator="equal">
      <formula>"û"</formula>
    </cfRule>
  </conditionalFormatting>
  <conditionalFormatting sqref="D116">
    <cfRule type="cellIs" dxfId="69" priority="2" operator="equal">
      <formula>"û"</formula>
    </cfRule>
  </conditionalFormatting>
  <conditionalFormatting sqref="D135">
    <cfRule type="cellIs" dxfId="68" priority="1" operator="equal">
      <formula>"û"</formula>
    </cfRule>
  </conditionalFormatting>
  <dataValidations count="1">
    <dataValidation type="decimal" errorStyle="information" allowBlank="1" showInputMessage="1" showErrorMessage="1" errorTitle="Percentage required" error="Please enter a number between 1-100" sqref="C72" xr:uid="{00000000-0002-0000-0400-000000000000}">
      <formula1>0.01</formula1>
      <formula2>1</formula2>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Keys!$A$2:$A$4</xm:f>
          </x14:formula1>
          <xm:sqref>C43:C48 C35:C37 C9:C11 C76:C82 C17:C29 C54:C57 C63:C67 C129:C130 C93:C101 C107:C111 C124:C125 C86:C87 C7 C15 C33 C41 C52 C61 C71 C91 C105 C115 C134 C136:C138 C74 C117:C120</xm:sqref>
        </x14:dataValidation>
        <x14:dataValidation type="list" allowBlank="1" showInputMessage="1" showErrorMessage="1" xr:uid="{00000000-0002-0000-0400-000002000000}">
          <x14:formula1>
            <xm:f>Keys!$A$9:$A$12</xm:f>
          </x14:formula1>
          <xm:sqref>C8 C16 C34 C42 C53 C62 C75 C92 C106 C116 C135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9405"/>
  </sheetPr>
  <dimension ref="A1:G41"/>
  <sheetViews>
    <sheetView workbookViewId="0">
      <selection activeCell="B4" sqref="B4"/>
    </sheetView>
  </sheetViews>
  <sheetFormatPr defaultColWidth="9.08984375" defaultRowHeight="14.5" x14ac:dyDescent="0.35"/>
  <cols>
    <col min="1" max="1" width="4.54296875" style="51" customWidth="1"/>
    <col min="2" max="2" width="57.6328125" style="51" customWidth="1"/>
    <col min="3" max="3" width="13.453125" style="51" customWidth="1"/>
    <col min="4" max="4" width="17.453125" style="51" customWidth="1"/>
    <col min="5" max="5" width="9.08984375" style="108" hidden="1" customWidth="1"/>
    <col min="6" max="6" width="9.08984375" style="51" hidden="1" customWidth="1"/>
    <col min="7" max="16384" width="9.08984375" style="51"/>
  </cols>
  <sheetData>
    <row r="1" spans="1:7" x14ac:dyDescent="0.35">
      <c r="A1" s="43"/>
      <c r="B1" s="43"/>
    </row>
    <row r="2" spans="1:7" ht="32" x14ac:dyDescent="0.35">
      <c r="A2" s="43"/>
      <c r="B2" s="45" t="s">
        <v>21</v>
      </c>
    </row>
    <row r="3" spans="1:7" x14ac:dyDescent="0.35">
      <c r="B3" s="51" t="s">
        <v>22</v>
      </c>
    </row>
    <row r="4" spans="1:7" x14ac:dyDescent="0.35">
      <c r="B4" s="224" t="s">
        <v>431</v>
      </c>
    </row>
    <row r="5" spans="1:7" x14ac:dyDescent="0.35">
      <c r="B5" s="52"/>
      <c r="D5" s="88" t="s">
        <v>11</v>
      </c>
    </row>
    <row r="6" spans="1:7" ht="30" customHeight="1" x14ac:dyDescent="0.35">
      <c r="B6" s="235" t="s">
        <v>136</v>
      </c>
      <c r="C6" s="235"/>
      <c r="D6" s="89">
        <f>E41/100</f>
        <v>0</v>
      </c>
    </row>
    <row r="7" spans="1:7" ht="15.75" customHeight="1" x14ac:dyDescent="0.35"/>
    <row r="8" spans="1:7" s="85" customFormat="1" ht="24.75" customHeight="1" x14ac:dyDescent="0.45">
      <c r="A8" s="128"/>
      <c r="B8" s="87" t="s">
        <v>106</v>
      </c>
      <c r="C8" s="129" t="s">
        <v>1</v>
      </c>
      <c r="D8" s="90" t="str">
        <f t="shared" ref="D8:D21" si="0">IF(C8="yes","ü",IF(C8="No","ü",IF(C8="Please select","û")))</f>
        <v>û</v>
      </c>
      <c r="E8" s="109" t="str">
        <f>IF($C8="Yes","6.25",IF($C8="No","6.25",IF($C8="Please select","0")))</f>
        <v>0</v>
      </c>
      <c r="F8" s="109">
        <f>IF('Your Classes'!C7="No","6.25",0)</f>
        <v>0</v>
      </c>
      <c r="G8" s="83" t="str">
        <f>IF($C8="Yes","You will be connected to all Markets",IF($C8="Please select","",IF($C8="No","Please complete the A&amp;H Markets Worksheet")))</f>
        <v/>
      </c>
    </row>
    <row r="9" spans="1:7" s="85" customFormat="1" ht="24.75" customHeight="1" x14ac:dyDescent="0.45">
      <c r="A9" s="84" t="str">
        <f>'Your Classes'!C15</f>
        <v>Please select</v>
      </c>
      <c r="B9" s="87" t="s">
        <v>9</v>
      </c>
      <c r="C9" s="129" t="s">
        <v>1</v>
      </c>
      <c r="D9" s="90" t="str">
        <f t="shared" si="0"/>
        <v>û</v>
      </c>
      <c r="E9" s="109" t="str">
        <f t="shared" ref="E9:E21" si="1">IF($C9="Yes","6.25",IF($C9="No","6.25",IF($C9="Please select","0")))</f>
        <v>0</v>
      </c>
      <c r="F9" s="109">
        <f>IF('Your Classes'!C15="No","6.25",0)</f>
        <v>0</v>
      </c>
      <c r="G9" s="83" t="str">
        <f>IF($C9="Yes","You will be connected to all Markets",IF($C9="Please select","",IF($C9="No","Please complete the Aviation Markets Worksheet")))</f>
        <v/>
      </c>
    </row>
    <row r="10" spans="1:7" s="85" customFormat="1" ht="24.75" customHeight="1" x14ac:dyDescent="0.45">
      <c r="A10" s="84"/>
      <c r="B10" s="87" t="s">
        <v>129</v>
      </c>
      <c r="C10" s="129" t="s">
        <v>1</v>
      </c>
      <c r="D10" s="90" t="str">
        <f t="shared" si="0"/>
        <v>û</v>
      </c>
      <c r="E10" s="109" t="str">
        <f t="shared" si="1"/>
        <v>0</v>
      </c>
      <c r="F10" s="109">
        <f>IF('Your Classes'!C33="No","6.25",0)</f>
        <v>0</v>
      </c>
      <c r="G10" s="83" t="str">
        <f>IF($C10="Yes","You will be connected to all Markets",IF($C10="Please select","",IF($C10="No","Please complete the Bloodstock/Livestock Markets Worksheet")))</f>
        <v/>
      </c>
    </row>
    <row r="11" spans="1:7" s="85" customFormat="1" ht="24.75" customHeight="1" x14ac:dyDescent="0.45">
      <c r="A11" s="84"/>
      <c r="B11" s="86" t="s">
        <v>121</v>
      </c>
      <c r="C11" s="129" t="s">
        <v>1</v>
      </c>
      <c r="D11" s="90" t="str">
        <f t="shared" si="0"/>
        <v>û</v>
      </c>
      <c r="E11" s="109" t="str">
        <f t="shared" si="1"/>
        <v>0</v>
      </c>
      <c r="F11" s="109">
        <f>IF('Your Classes'!C41="No","6.25",0)</f>
        <v>0</v>
      </c>
      <c r="G11" s="83" t="str">
        <f>IF($C11="Yes","You will be connected to all Markets",IF($C11="Please select","",IF($C11="No","Please complete the Casualty Markets Worksheet")))</f>
        <v/>
      </c>
    </row>
    <row r="12" spans="1:7" s="85" customFormat="1" ht="24.75" customHeight="1" x14ac:dyDescent="0.45">
      <c r="A12" s="84"/>
      <c r="B12" s="87" t="s">
        <v>122</v>
      </c>
      <c r="C12" s="129" t="s">
        <v>1</v>
      </c>
      <c r="D12" s="90" t="str">
        <f t="shared" si="0"/>
        <v>û</v>
      </c>
      <c r="E12" s="109" t="str">
        <f t="shared" si="1"/>
        <v>0</v>
      </c>
      <c r="F12" s="109">
        <f>IF('Your Classes'!C52="No","6.25",0)</f>
        <v>0</v>
      </c>
      <c r="G12" s="83" t="str">
        <f>IF($C12="Yes","You will be connected to all Markets",IF($C12="Please select","",IF($C12="No","Please complete the Construction Markets Worksheet")))</f>
        <v/>
      </c>
    </row>
    <row r="13" spans="1:7" s="85" customFormat="1" ht="24.75" customHeight="1" x14ac:dyDescent="0.45">
      <c r="A13" s="84" t="str">
        <f>'Your Classes'!C33</f>
        <v>Please select</v>
      </c>
      <c r="B13" s="86" t="s">
        <v>123</v>
      </c>
      <c r="C13" s="129" t="s">
        <v>1</v>
      </c>
      <c r="D13" s="90" t="str">
        <f t="shared" si="0"/>
        <v>û</v>
      </c>
      <c r="E13" s="109" t="str">
        <f t="shared" si="1"/>
        <v>0</v>
      </c>
      <c r="F13" s="109">
        <f>IF('Your Classes'!C61="No","6.25",0)</f>
        <v>0</v>
      </c>
      <c r="G13" s="83" t="str">
        <f>IF($C13="Yes","You will be connected to all Markets",IF($C13="Please select","",IF($C13="No","Please complete the Energy Markets Worksheet")))</f>
        <v/>
      </c>
    </row>
    <row r="14" spans="1:7" s="85" customFormat="1" ht="24.75" customHeight="1" x14ac:dyDescent="0.45">
      <c r="A14" s="84"/>
      <c r="B14" s="86" t="s">
        <v>104</v>
      </c>
      <c r="C14" s="129" t="s">
        <v>1</v>
      </c>
      <c r="D14" s="90" t="str">
        <f t="shared" si="0"/>
        <v>û</v>
      </c>
      <c r="E14" s="109" t="str">
        <f t="shared" si="1"/>
        <v>0</v>
      </c>
      <c r="F14" s="109">
        <f>IF('Your Classes'!C74="No","6.25",0)</f>
        <v>0</v>
      </c>
      <c r="G14" s="83" t="str">
        <f>IF($C14="Yes","You will be connected to all Markets",IF($C14="Please select","",IF($C14="No","Please complete the FPL Markets Worksheet")))</f>
        <v/>
      </c>
    </row>
    <row r="15" spans="1:7" s="85" customFormat="1" ht="24.75" customHeight="1" x14ac:dyDescent="0.45">
      <c r="A15" s="84"/>
      <c r="B15" s="86" t="s">
        <v>105</v>
      </c>
      <c r="C15" s="129" t="s">
        <v>1</v>
      </c>
      <c r="D15" s="90" t="str">
        <f t="shared" si="0"/>
        <v>û</v>
      </c>
      <c r="E15" s="109" t="str">
        <f t="shared" si="1"/>
        <v>0</v>
      </c>
      <c r="F15" s="109">
        <f>IF('Your Classes'!C86="No","6.25",0)</f>
        <v>0</v>
      </c>
      <c r="G15" s="83" t="str">
        <f>IF($C15="Yes","You will be connected to all Markets",IF($C15="Please select","",IF($C15="No","Please complete the K&amp;R Markets Worksheet")))</f>
        <v/>
      </c>
    </row>
    <row r="16" spans="1:7" s="85" customFormat="1" ht="24.75" customHeight="1" x14ac:dyDescent="0.45">
      <c r="A16" s="84"/>
      <c r="B16" s="86" t="s">
        <v>5</v>
      </c>
      <c r="C16" s="129" t="s">
        <v>1</v>
      </c>
      <c r="D16" s="90" t="str">
        <f t="shared" si="0"/>
        <v>û</v>
      </c>
      <c r="E16" s="109" t="str">
        <f t="shared" si="1"/>
        <v>0</v>
      </c>
      <c r="F16" s="109">
        <f>IF('Your Classes'!C91="No","6.25",0)</f>
        <v>0</v>
      </c>
      <c r="G16" s="83" t="str">
        <f>IF($C16="Yes","You will be connected to all Markets",IF($C16="Please select","",IF($C16="No","Please complete the Marine Markets Worksheet")))</f>
        <v/>
      </c>
    </row>
    <row r="17" spans="1:7" s="85" customFormat="1" ht="24.75" customHeight="1" x14ac:dyDescent="0.45">
      <c r="A17" s="84"/>
      <c r="B17" s="86" t="s">
        <v>108</v>
      </c>
      <c r="C17" s="129" t="s">
        <v>1</v>
      </c>
      <c r="D17" s="90" t="str">
        <f t="shared" si="0"/>
        <v>û</v>
      </c>
      <c r="E17" s="109" t="str">
        <f t="shared" si="1"/>
        <v>0</v>
      </c>
      <c r="F17" s="109">
        <f>IF('Your Classes'!C105="No","6.25",0)</f>
        <v>0</v>
      </c>
      <c r="G17" s="83" t="str">
        <f>IF($C17="Yes","You will be connected to all Markets",IF($C17="Please select","",IF($C17="No","Please complete the PR Markets Worksheet")))</f>
        <v/>
      </c>
    </row>
    <row r="18" spans="1:7" s="85" customFormat="1" ht="24.75" customHeight="1" x14ac:dyDescent="0.45">
      <c r="A18" s="84"/>
      <c r="B18" s="86" t="s">
        <v>125</v>
      </c>
      <c r="C18" s="129" t="s">
        <v>1</v>
      </c>
      <c r="D18" s="90" t="str">
        <f t="shared" si="0"/>
        <v>û</v>
      </c>
      <c r="E18" s="109" t="str">
        <f t="shared" si="1"/>
        <v>0</v>
      </c>
      <c r="F18" s="109">
        <f>IF('Your Classes'!C115="No","6.25",0)</f>
        <v>0</v>
      </c>
      <c r="G18" s="83" t="str">
        <f>IF($C18="Yes","You will be connected to all Markets",IF($C18="Please select","",IF($C18="No","Please complete the Property Markets Worksheet")))</f>
        <v/>
      </c>
    </row>
    <row r="19" spans="1:7" s="85" customFormat="1" ht="24.75" customHeight="1" x14ac:dyDescent="0.45">
      <c r="A19" s="84"/>
      <c r="B19" s="86" t="s">
        <v>109</v>
      </c>
      <c r="C19" s="129" t="s">
        <v>1</v>
      </c>
      <c r="D19" s="90" t="str">
        <f t="shared" si="0"/>
        <v>û</v>
      </c>
      <c r="E19" s="109" t="str">
        <f t="shared" si="1"/>
        <v>0</v>
      </c>
      <c r="F19" s="109">
        <f>IF('Your Classes'!C124="No","6.25",0)</f>
        <v>0</v>
      </c>
      <c r="G19" s="83" t="str">
        <f>IF($C19="Yes","You will be connected to all Markets",IF($C19="Please select","",IF($C19="No","Please complete the Real Estate Markets Worksheet")))</f>
        <v/>
      </c>
    </row>
    <row r="20" spans="1:7" s="85" customFormat="1" ht="24.75" customHeight="1" x14ac:dyDescent="0.45">
      <c r="A20" s="84"/>
      <c r="B20" s="86" t="s">
        <v>107</v>
      </c>
      <c r="C20" s="129" t="s">
        <v>1</v>
      </c>
      <c r="D20" s="90" t="str">
        <f t="shared" si="0"/>
        <v>û</v>
      </c>
      <c r="E20" s="109" t="str">
        <f t="shared" si="1"/>
        <v>0</v>
      </c>
      <c r="F20" s="109">
        <f>IF('Your Classes'!C129="No","6.25",0)</f>
        <v>0</v>
      </c>
      <c r="G20" s="83" t="str">
        <f>IF($C20="Yes","You will be connected to all Markets",IF($C20="Please select","",IF($C20="No","Please complete the Reinsurance Markets Worksheet")))</f>
        <v/>
      </c>
    </row>
    <row r="21" spans="1:7" s="85" customFormat="1" ht="24.75" customHeight="1" x14ac:dyDescent="0.45">
      <c r="A21" s="84"/>
      <c r="B21" s="86" t="s">
        <v>4</v>
      </c>
      <c r="C21" s="129" t="s">
        <v>1</v>
      </c>
      <c r="D21" s="90" t="str">
        <f t="shared" si="0"/>
        <v>û</v>
      </c>
      <c r="E21" s="109" t="str">
        <f t="shared" si="1"/>
        <v>0</v>
      </c>
      <c r="F21" s="109">
        <f>IF('Your Classes'!C134="No","6.25",0)</f>
        <v>0</v>
      </c>
      <c r="G21" s="83" t="str">
        <f>IF($C21="Yes","You will be connected to all Markets",IF($C21="Please select","",IF($C21="No","Please complete the Terrorism Markets Worksheet")))</f>
        <v/>
      </c>
    </row>
    <row r="22" spans="1:7" s="85" customFormat="1" ht="24.75" hidden="1" customHeight="1" x14ac:dyDescent="0.45">
      <c r="A22" s="128"/>
      <c r="B22" s="156" t="s">
        <v>117</v>
      </c>
      <c r="C22" s="129"/>
      <c r="D22" s="90" t="s">
        <v>141</v>
      </c>
      <c r="E22" s="109"/>
      <c r="F22" s="109"/>
      <c r="G22" s="83" t="str">
        <f>CONCATENATE("You do not place ",B22," business")</f>
        <v>You do not place Accident &amp; Health (A&amp;H) business</v>
      </c>
    </row>
    <row r="23" spans="1:7" s="85" customFormat="1" ht="24.75" hidden="1" customHeight="1" x14ac:dyDescent="0.45">
      <c r="A23" s="84">
        <f>'Your Classes'!C32</f>
        <v>0</v>
      </c>
      <c r="B23" s="156" t="s">
        <v>9</v>
      </c>
      <c r="C23" s="129"/>
      <c r="D23" s="90" t="s">
        <v>141</v>
      </c>
      <c r="E23" s="109"/>
      <c r="F23" s="109"/>
      <c r="G23" s="83" t="str">
        <f t="shared" ref="G23:G35" si="2">CONCATENATE("You do not place ",B23," business")</f>
        <v>You do not place Aviation business</v>
      </c>
    </row>
    <row r="24" spans="1:7" s="85" customFormat="1" ht="24.75" hidden="1" customHeight="1" x14ac:dyDescent="0.45">
      <c r="A24" s="84"/>
      <c r="B24" s="156" t="s">
        <v>129</v>
      </c>
      <c r="C24" s="129"/>
      <c r="D24" s="90" t="s">
        <v>141</v>
      </c>
      <c r="E24" s="109"/>
      <c r="F24" s="109"/>
      <c r="G24" s="83" t="str">
        <f t="shared" si="2"/>
        <v>You do not place Bloodstock/Livestock business</v>
      </c>
    </row>
    <row r="25" spans="1:7" s="85" customFormat="1" ht="24.75" hidden="1" customHeight="1" x14ac:dyDescent="0.45">
      <c r="A25" s="84"/>
      <c r="B25" s="157" t="s">
        <v>121</v>
      </c>
      <c r="C25" s="91"/>
      <c r="D25" s="90" t="s">
        <v>141</v>
      </c>
      <c r="E25" s="109"/>
      <c r="F25" s="109"/>
      <c r="G25" s="83" t="str">
        <f t="shared" si="2"/>
        <v>You do not place Casualty business</v>
      </c>
    </row>
    <row r="26" spans="1:7" s="85" customFormat="1" ht="24.75" hidden="1" customHeight="1" x14ac:dyDescent="0.45">
      <c r="A26" s="84"/>
      <c r="B26" s="157" t="s">
        <v>122</v>
      </c>
      <c r="C26" s="91"/>
      <c r="D26" s="90" t="s">
        <v>141</v>
      </c>
      <c r="E26" s="109"/>
      <c r="F26" s="109"/>
      <c r="G26" s="83" t="str">
        <f t="shared" si="2"/>
        <v>You do not place Construction business</v>
      </c>
    </row>
    <row r="27" spans="1:7" s="85" customFormat="1" ht="24.75" hidden="1" customHeight="1" x14ac:dyDescent="0.45">
      <c r="A27" s="84">
        <f>'Your Classes'!C50</f>
        <v>0</v>
      </c>
      <c r="B27" s="157" t="s">
        <v>123</v>
      </c>
      <c r="C27" s="91"/>
      <c r="D27" s="90" t="s">
        <v>141</v>
      </c>
      <c r="E27" s="109"/>
      <c r="F27" s="109"/>
      <c r="G27" s="83" t="str">
        <f t="shared" si="2"/>
        <v>You do not place Energy business</v>
      </c>
    </row>
    <row r="28" spans="1:7" s="85" customFormat="1" ht="24.75" hidden="1" customHeight="1" x14ac:dyDescent="0.45">
      <c r="A28" s="84"/>
      <c r="B28" s="157" t="s">
        <v>124</v>
      </c>
      <c r="C28" s="91"/>
      <c r="D28" s="90" t="s">
        <v>141</v>
      </c>
      <c r="E28" s="109"/>
      <c r="F28" s="109"/>
      <c r="G28" s="83" t="str">
        <f t="shared" si="2"/>
        <v>You do not place Financial and Professional Lines (FPL) business</v>
      </c>
    </row>
    <row r="29" spans="1:7" s="85" customFormat="1" ht="24.75" hidden="1" customHeight="1" x14ac:dyDescent="0.45">
      <c r="A29" s="84"/>
      <c r="B29" s="157" t="s">
        <v>137</v>
      </c>
      <c r="C29" s="91"/>
      <c r="D29" s="90" t="s">
        <v>141</v>
      </c>
      <c r="E29" s="109"/>
      <c r="F29" s="109"/>
      <c r="G29" s="83" t="str">
        <f t="shared" si="2"/>
        <v>You do not place Kidnap &amp; Ransom (K&amp;R) business</v>
      </c>
    </row>
    <row r="30" spans="1:7" s="85" customFormat="1" ht="24.75" hidden="1" customHeight="1" x14ac:dyDescent="0.45">
      <c r="A30" s="84"/>
      <c r="B30" s="157" t="s">
        <v>5</v>
      </c>
      <c r="C30" s="91"/>
      <c r="D30" s="90" t="s">
        <v>141</v>
      </c>
      <c r="E30" s="109"/>
      <c r="F30" s="109"/>
      <c r="G30" s="83" t="str">
        <f t="shared" si="2"/>
        <v>You do not place Marine business</v>
      </c>
    </row>
    <row r="31" spans="1:7" s="85" customFormat="1" ht="24.75" hidden="1" customHeight="1" x14ac:dyDescent="0.45">
      <c r="A31" s="84"/>
      <c r="B31" s="157" t="s">
        <v>138</v>
      </c>
      <c r="C31" s="91"/>
      <c r="D31" s="90" t="s">
        <v>141</v>
      </c>
      <c r="E31" s="109"/>
      <c r="F31" s="109"/>
      <c r="G31" s="83" t="str">
        <f t="shared" si="2"/>
        <v>You do not place Political Risks (PR) business</v>
      </c>
    </row>
    <row r="32" spans="1:7" s="85" customFormat="1" ht="24.75" hidden="1" customHeight="1" x14ac:dyDescent="0.45">
      <c r="A32" s="84"/>
      <c r="B32" s="157" t="s">
        <v>125</v>
      </c>
      <c r="C32" s="91"/>
      <c r="D32" s="90" t="s">
        <v>141</v>
      </c>
      <c r="E32" s="109"/>
      <c r="F32" s="109"/>
      <c r="G32" s="83" t="str">
        <f t="shared" si="2"/>
        <v>You do not place Property business</v>
      </c>
    </row>
    <row r="33" spans="1:7" s="85" customFormat="1" ht="24.75" hidden="1" customHeight="1" x14ac:dyDescent="0.45">
      <c r="A33" s="84"/>
      <c r="B33" s="157" t="s">
        <v>139</v>
      </c>
      <c r="C33" s="91"/>
      <c r="D33" s="90" t="s">
        <v>141</v>
      </c>
      <c r="E33" s="109"/>
      <c r="F33" s="109"/>
      <c r="G33" s="83" t="str">
        <f t="shared" si="2"/>
        <v>You do not place Real Estate (RE) business</v>
      </c>
    </row>
    <row r="34" spans="1:7" s="85" customFormat="1" ht="24.75" hidden="1" customHeight="1" x14ac:dyDescent="0.45">
      <c r="A34" s="84"/>
      <c r="B34" s="157" t="s">
        <v>140</v>
      </c>
      <c r="C34" s="91"/>
      <c r="D34" s="90" t="s">
        <v>141</v>
      </c>
      <c r="E34" s="109"/>
      <c r="F34" s="109"/>
      <c r="G34" s="83" t="str">
        <f t="shared" si="2"/>
        <v>You do not place Reinsurance (RI) business</v>
      </c>
    </row>
    <row r="35" spans="1:7" s="85" customFormat="1" ht="24.75" hidden="1" customHeight="1" x14ac:dyDescent="0.45">
      <c r="A35" s="84"/>
      <c r="B35" s="157" t="s">
        <v>4</v>
      </c>
      <c r="C35" s="91"/>
      <c r="D35" s="90" t="s">
        <v>141</v>
      </c>
      <c r="E35" s="109"/>
      <c r="F35" s="109"/>
      <c r="G35" s="83" t="str">
        <f t="shared" si="2"/>
        <v>You do not place Terrorism business</v>
      </c>
    </row>
    <row r="37" spans="1:7" ht="32" x14ac:dyDescent="0.35">
      <c r="B37" s="151" t="s">
        <v>402</v>
      </c>
      <c r="C37" s="45"/>
      <c r="F37" s="108"/>
    </row>
    <row r="38" spans="1:7" ht="39" customHeight="1" x14ac:dyDescent="0.35">
      <c r="B38" s="236" t="s">
        <v>403</v>
      </c>
      <c r="C38" s="236"/>
      <c r="D38" s="236"/>
      <c r="F38" s="108"/>
    </row>
    <row r="39" spans="1:7" ht="32.4" customHeight="1" x14ac:dyDescent="0.35">
      <c r="B39" s="155" t="s">
        <v>405</v>
      </c>
      <c r="C39" s="184" t="s">
        <v>1</v>
      </c>
      <c r="D39" s="90" t="str">
        <f>IF(C39="yes","ü",IF(C39="No","ü",IF(C39="Please select","û")))</f>
        <v>û</v>
      </c>
      <c r="E39" s="109" t="str">
        <f>IF($C39="Yes","6.25",IF($C39="No","6.25",IF($C39="Please select","0")))</f>
        <v>0</v>
      </c>
      <c r="F39" s="108"/>
    </row>
    <row r="40" spans="1:7" ht="31" x14ac:dyDescent="0.35">
      <c r="B40" s="155" t="s">
        <v>406</v>
      </c>
      <c r="C40" s="184" t="s">
        <v>1</v>
      </c>
      <c r="D40" s="90" t="str">
        <f>IF(C40="yes","ü",IF(C40="No","ü",IF(C40="Please select","û")))</f>
        <v>û</v>
      </c>
      <c r="E40" s="109" t="str">
        <f>IF($C40="Yes","6.25",IF($C40="No","6.25",IF($C40="Please select","0")))</f>
        <v>0</v>
      </c>
    </row>
    <row r="41" spans="1:7" ht="31" x14ac:dyDescent="0.35">
      <c r="B41" s="153"/>
      <c r="C41" s="154"/>
      <c r="D41" s="90"/>
      <c r="E41" s="108">
        <f>E8+E9+E10+E11+E12+E13+E14+E15+E16+E17+E18+E19+E20+E21+F8+F9+F10+F11+F12+F13+F14+F15+F16+F17+F18+F19+F20+F21+E39+E40</f>
        <v>0</v>
      </c>
    </row>
  </sheetData>
  <sheetProtection formatCells="0" formatColumns="0" formatRows="0" selectLockedCells="1"/>
  <sortState xmlns:xlrd2="http://schemas.microsoft.com/office/spreadsheetml/2017/richdata2" ref="A8:F18">
    <sortCondition ref="B8:B18"/>
  </sortState>
  <mergeCells count="2">
    <mergeCell ref="B6:C6"/>
    <mergeCell ref="B38:D38"/>
  </mergeCells>
  <conditionalFormatting sqref="D6 D40:D41">
    <cfRule type="cellIs" dxfId="67" priority="16" operator="equal">
      <formula>"û"</formula>
    </cfRule>
  </conditionalFormatting>
  <conditionalFormatting sqref="D6 D40:D41">
    <cfRule type="cellIs" dxfId="66" priority="15" operator="equal">
      <formula>"ü"</formula>
    </cfRule>
  </conditionalFormatting>
  <conditionalFormatting sqref="D8">
    <cfRule type="cellIs" dxfId="65" priority="14" operator="equal">
      <formula>"û"</formula>
    </cfRule>
  </conditionalFormatting>
  <conditionalFormatting sqref="D8">
    <cfRule type="cellIs" dxfId="64" priority="13" operator="equal">
      <formula>"ü"</formula>
    </cfRule>
  </conditionalFormatting>
  <conditionalFormatting sqref="D9:D21">
    <cfRule type="cellIs" dxfId="63" priority="12" operator="equal">
      <formula>"û"</formula>
    </cfRule>
  </conditionalFormatting>
  <conditionalFormatting sqref="D9:D21">
    <cfRule type="cellIs" dxfId="62" priority="11" operator="equal">
      <formula>"ü"</formula>
    </cfRule>
  </conditionalFormatting>
  <conditionalFormatting sqref="D22:D35">
    <cfRule type="cellIs" dxfId="61" priority="8" operator="equal">
      <formula>"û"</formula>
    </cfRule>
  </conditionalFormatting>
  <conditionalFormatting sqref="D22:D35">
    <cfRule type="cellIs" dxfId="60" priority="7" operator="equal">
      <formula>"ü"</formula>
    </cfRule>
  </conditionalFormatting>
  <conditionalFormatting sqref="D23:D35">
    <cfRule type="cellIs" dxfId="59" priority="6" operator="equal">
      <formula>"û"</formula>
    </cfRule>
  </conditionalFormatting>
  <conditionalFormatting sqref="D23:D35">
    <cfRule type="cellIs" dxfId="58" priority="5" operator="equal">
      <formula>"ü"</formula>
    </cfRule>
  </conditionalFormatting>
  <conditionalFormatting sqref="D39">
    <cfRule type="cellIs" dxfId="57" priority="4" operator="equal">
      <formula>"û"</formula>
    </cfRule>
  </conditionalFormatting>
  <conditionalFormatting sqref="D39">
    <cfRule type="cellIs" dxfId="56" priority="3" operator="equal">
      <formula>"ü"</formula>
    </cfRule>
  </conditionalFormatting>
  <hyperlinks>
    <hyperlink ref="B4" r:id="rId1" xr:uid="{00000000-0004-0000-0500-000000000000}"/>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Keys!$B$2:$B$4</xm:f>
          </x14:formula1>
          <xm:sqref>C39:C41 C8:C21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tabColor rgb="FFFFB047"/>
  </sheetPr>
  <dimension ref="B2:L44"/>
  <sheetViews>
    <sheetView workbookViewId="0">
      <pane ySplit="2" topLeftCell="A3" activePane="bottomLeft" state="frozen"/>
      <selection pane="bottomLeft"/>
    </sheetView>
  </sheetViews>
  <sheetFormatPr defaultColWidth="9.08984375" defaultRowHeight="14.5" x14ac:dyDescent="0.35"/>
  <cols>
    <col min="1" max="1" width="4.54296875" style="188" customWidth="1"/>
    <col min="2" max="2" width="49.6328125" style="188" customWidth="1"/>
    <col min="3" max="3" width="28.36328125" style="187" customWidth="1"/>
    <col min="4" max="4" width="28.453125" style="188" customWidth="1"/>
    <col min="5" max="6" width="17.6328125" style="187" customWidth="1"/>
    <col min="7" max="9" width="17.6328125" style="188" customWidth="1"/>
    <col min="10" max="10" width="28.08984375" style="188" customWidth="1"/>
    <col min="11" max="11" width="29.54296875" style="188" customWidth="1"/>
    <col min="12" max="12" width="22.08984375" style="188" customWidth="1"/>
    <col min="13" max="16384" width="9.08984375" style="188"/>
  </cols>
  <sheetData>
    <row r="2" spans="2:11" ht="43.5" customHeight="1" x14ac:dyDescent="0.35">
      <c r="B2" s="186" t="s">
        <v>72</v>
      </c>
    </row>
    <row r="3" spans="2:11" ht="17" x14ac:dyDescent="0.4">
      <c r="B3" s="189" t="s">
        <v>26</v>
      </c>
    </row>
    <row r="4" spans="2:11" x14ac:dyDescent="0.35">
      <c r="B4" s="188" t="s">
        <v>73</v>
      </c>
    </row>
    <row r="5" spans="2:11" x14ac:dyDescent="0.35">
      <c r="B5" s="188" t="s">
        <v>24</v>
      </c>
    </row>
    <row r="7" spans="2:11" x14ac:dyDescent="0.35">
      <c r="B7" s="190" t="str">
        <f>CONCATENATE("If you prefer to be connected to all ",B2,", go back to 'Your Markets' and select 'Yes'")</f>
        <v>If you prefer to be connected to all Accident &amp; Health Markets (A&amp;H), go back to 'Your Markets' and select 'Yes'</v>
      </c>
    </row>
    <row r="8" spans="2:11" x14ac:dyDescent="0.35">
      <c r="B8" s="190"/>
    </row>
    <row r="9" spans="2:11" s="222" customFormat="1" x14ac:dyDescent="0.35">
      <c r="B9" s="220" t="s">
        <v>523</v>
      </c>
      <c r="C9" s="221"/>
      <c r="E9" s="223"/>
      <c r="F9" s="223"/>
    </row>
    <row r="10" spans="2:11" ht="15" thickBot="1" x14ac:dyDescent="0.4"/>
    <row r="11" spans="2:11" ht="35.15" customHeight="1" x14ac:dyDescent="0.35">
      <c r="B11" s="191" t="s">
        <v>51</v>
      </c>
      <c r="C11" s="192" t="s">
        <v>50</v>
      </c>
      <c r="D11" s="193" t="s">
        <v>54</v>
      </c>
      <c r="E11" s="193" t="s">
        <v>43</v>
      </c>
      <c r="F11" s="193" t="s">
        <v>145</v>
      </c>
      <c r="G11" s="193" t="s">
        <v>38</v>
      </c>
      <c r="H11" s="193" t="s">
        <v>39</v>
      </c>
      <c r="I11" s="193" t="s">
        <v>40</v>
      </c>
      <c r="J11" s="193" t="s">
        <v>41</v>
      </c>
      <c r="K11" s="194" t="s">
        <v>48</v>
      </c>
    </row>
    <row r="12" spans="2:11" ht="15" customHeight="1" x14ac:dyDescent="0.35">
      <c r="B12" s="237" t="s">
        <v>522</v>
      </c>
      <c r="C12" s="195" t="s">
        <v>55</v>
      </c>
      <c r="D12" s="195" t="s">
        <v>42</v>
      </c>
      <c r="E12" s="196">
        <v>1234</v>
      </c>
      <c r="F12" s="196"/>
      <c r="G12" s="196" t="s">
        <v>56</v>
      </c>
      <c r="H12" s="196" t="s">
        <v>57</v>
      </c>
      <c r="I12" s="196">
        <v>123456</v>
      </c>
      <c r="J12" s="195" t="s">
        <v>520</v>
      </c>
      <c r="K12" s="197" t="s">
        <v>521</v>
      </c>
    </row>
    <row r="13" spans="2:11" ht="15" customHeight="1" x14ac:dyDescent="0.35">
      <c r="B13" s="238"/>
      <c r="C13" s="206"/>
      <c r="D13" s="207"/>
      <c r="E13" s="208"/>
      <c r="F13" s="208"/>
      <c r="G13" s="208"/>
      <c r="H13" s="208"/>
      <c r="I13" s="208"/>
      <c r="J13" s="207"/>
      <c r="K13" s="209"/>
    </row>
    <row r="14" spans="2:11" ht="15" customHeight="1" x14ac:dyDescent="0.35">
      <c r="B14" s="238"/>
      <c r="C14" s="206"/>
      <c r="D14" s="207"/>
      <c r="E14" s="208"/>
      <c r="F14" s="208"/>
      <c r="G14" s="208"/>
      <c r="H14" s="208"/>
      <c r="I14" s="208"/>
      <c r="J14" s="207"/>
      <c r="K14" s="209"/>
    </row>
    <row r="15" spans="2:11" ht="15" customHeight="1" x14ac:dyDescent="0.35">
      <c r="B15" s="238"/>
      <c r="C15" s="206"/>
      <c r="D15" s="207"/>
      <c r="E15" s="208"/>
      <c r="F15" s="208"/>
      <c r="G15" s="208"/>
      <c r="H15" s="208"/>
      <c r="I15" s="208"/>
      <c r="J15" s="207"/>
      <c r="K15" s="209"/>
    </row>
    <row r="16" spans="2:11" ht="15" customHeight="1" x14ac:dyDescent="0.35">
      <c r="B16" s="238"/>
      <c r="C16" s="206"/>
      <c r="D16" s="207"/>
      <c r="E16" s="208"/>
      <c r="F16" s="208"/>
      <c r="G16" s="208"/>
      <c r="H16" s="208"/>
      <c r="I16" s="208"/>
      <c r="J16" s="207"/>
      <c r="K16" s="209"/>
    </row>
    <row r="17" spans="2:12" ht="15" customHeight="1" x14ac:dyDescent="0.35">
      <c r="B17" s="238"/>
      <c r="C17" s="206"/>
      <c r="D17" s="207"/>
      <c r="E17" s="208"/>
      <c r="F17" s="208"/>
      <c r="G17" s="208"/>
      <c r="H17" s="208"/>
      <c r="I17" s="208"/>
      <c r="J17" s="207"/>
      <c r="K17" s="209"/>
    </row>
    <row r="18" spans="2:12" ht="15" customHeight="1" x14ac:dyDescent="0.35">
      <c r="B18" s="238"/>
      <c r="C18" s="206"/>
      <c r="D18" s="207"/>
      <c r="E18" s="208"/>
      <c r="F18" s="208"/>
      <c r="G18" s="208"/>
      <c r="H18" s="208"/>
      <c r="I18" s="208"/>
      <c r="J18" s="207"/>
      <c r="K18" s="209"/>
    </row>
    <row r="19" spans="2:12" ht="15" customHeight="1" x14ac:dyDescent="0.35">
      <c r="B19" s="238"/>
      <c r="C19" s="206"/>
      <c r="D19" s="207"/>
      <c r="E19" s="208"/>
      <c r="F19" s="208"/>
      <c r="G19" s="208"/>
      <c r="H19" s="208"/>
      <c r="I19" s="208"/>
      <c r="J19" s="207"/>
      <c r="K19" s="209"/>
    </row>
    <row r="20" spans="2:12" ht="15" customHeight="1" x14ac:dyDescent="0.35">
      <c r="B20" s="238"/>
      <c r="C20" s="206"/>
      <c r="D20" s="207"/>
      <c r="E20" s="208"/>
      <c r="F20" s="208"/>
      <c r="G20" s="208"/>
      <c r="H20" s="208"/>
      <c r="I20" s="208"/>
      <c r="J20" s="207"/>
      <c r="K20" s="209"/>
    </row>
    <row r="21" spans="2:12" ht="15" customHeight="1" x14ac:dyDescent="0.35">
      <c r="B21" s="238"/>
      <c r="C21" s="206"/>
      <c r="D21" s="207"/>
      <c r="E21" s="208"/>
      <c r="F21" s="208"/>
      <c r="G21" s="208"/>
      <c r="H21" s="208"/>
      <c r="I21" s="208"/>
      <c r="J21" s="207"/>
      <c r="K21" s="209"/>
    </row>
    <row r="22" spans="2:12" ht="15" customHeight="1" x14ac:dyDescent="0.35">
      <c r="B22" s="238"/>
      <c r="C22" s="206"/>
      <c r="D22" s="207"/>
      <c r="E22" s="208"/>
      <c r="F22" s="208"/>
      <c r="G22" s="208"/>
      <c r="H22" s="208"/>
      <c r="I22" s="208"/>
      <c r="J22" s="207"/>
      <c r="K22" s="209"/>
    </row>
    <row r="23" spans="2:12" ht="15" customHeight="1" x14ac:dyDescent="0.35">
      <c r="B23" s="238"/>
      <c r="C23" s="206"/>
      <c r="D23" s="207"/>
      <c r="E23" s="208"/>
      <c r="F23" s="208"/>
      <c r="G23" s="208"/>
      <c r="H23" s="208"/>
      <c r="I23" s="208"/>
      <c r="J23" s="207"/>
      <c r="K23" s="209"/>
    </row>
    <row r="24" spans="2:12" ht="15" customHeight="1" x14ac:dyDescent="0.35">
      <c r="B24" s="238"/>
      <c r="C24" s="207"/>
      <c r="D24" s="207"/>
      <c r="E24" s="208"/>
      <c r="F24" s="208"/>
      <c r="G24" s="208"/>
      <c r="H24" s="208"/>
      <c r="I24" s="208"/>
      <c r="J24" s="207"/>
      <c r="K24" s="209"/>
    </row>
    <row r="25" spans="2:12" ht="15" customHeight="1" x14ac:dyDescent="0.35">
      <c r="B25" s="238"/>
      <c r="C25" s="207"/>
      <c r="D25" s="207"/>
      <c r="E25" s="208"/>
      <c r="F25" s="208"/>
      <c r="G25" s="208"/>
      <c r="H25" s="208"/>
      <c r="I25" s="208"/>
      <c r="J25" s="207"/>
      <c r="K25" s="209"/>
    </row>
    <row r="26" spans="2:12" ht="15" customHeight="1" x14ac:dyDescent="0.35">
      <c r="B26" s="238"/>
      <c r="C26" s="207"/>
      <c r="D26" s="207"/>
      <c r="E26" s="208"/>
      <c r="F26" s="208"/>
      <c r="G26" s="208"/>
      <c r="H26" s="208"/>
      <c r="I26" s="208"/>
      <c r="J26" s="207"/>
      <c r="K26" s="209"/>
    </row>
    <row r="27" spans="2:12" ht="15" customHeight="1" thickBot="1" x14ac:dyDescent="0.4">
      <c r="B27" s="239"/>
      <c r="C27" s="210"/>
      <c r="D27" s="210"/>
      <c r="E27" s="211"/>
      <c r="F27" s="211"/>
      <c r="G27" s="211"/>
      <c r="H27" s="211"/>
      <c r="I27" s="211"/>
      <c r="J27" s="210"/>
      <c r="K27" s="212"/>
    </row>
    <row r="28" spans="2:12" ht="15" thickBot="1" x14ac:dyDescent="0.4">
      <c r="B28" s="198"/>
      <c r="C28" s="199"/>
      <c r="D28" s="199"/>
      <c r="E28" s="199"/>
      <c r="F28" s="199"/>
      <c r="G28" s="199"/>
      <c r="H28" s="199"/>
      <c r="I28" s="199"/>
      <c r="J28" s="199"/>
      <c r="K28" s="199"/>
    </row>
    <row r="29" spans="2:12" s="204" customFormat="1" ht="35.15" customHeight="1" x14ac:dyDescent="0.35">
      <c r="B29" s="200" t="s">
        <v>52</v>
      </c>
      <c r="C29" s="201" t="s">
        <v>50</v>
      </c>
      <c r="D29" s="202" t="s">
        <v>49</v>
      </c>
      <c r="E29" s="203"/>
      <c r="F29" s="203"/>
      <c r="G29" s="203"/>
      <c r="H29" s="203"/>
      <c r="I29" s="203"/>
      <c r="J29" s="203"/>
      <c r="K29" s="203"/>
      <c r="L29" s="203"/>
    </row>
    <row r="30" spans="2:12" ht="15" customHeight="1" x14ac:dyDescent="0.35">
      <c r="B30" s="240" t="s">
        <v>53</v>
      </c>
      <c r="C30" s="213"/>
      <c r="D30" s="214"/>
      <c r="E30" s="205"/>
      <c r="F30" s="205"/>
      <c r="G30" s="205"/>
      <c r="H30" s="205"/>
      <c r="I30" s="205"/>
      <c r="J30" s="205"/>
      <c r="K30" s="205"/>
      <c r="L30" s="205"/>
    </row>
    <row r="31" spans="2:12" ht="15" customHeight="1" x14ac:dyDescent="0.35">
      <c r="B31" s="240"/>
      <c r="C31" s="215"/>
      <c r="D31" s="216"/>
      <c r="E31" s="205"/>
      <c r="F31" s="205"/>
      <c r="G31" s="205"/>
      <c r="H31" s="205"/>
      <c r="I31" s="205"/>
      <c r="J31" s="205"/>
      <c r="K31" s="205"/>
      <c r="L31" s="205"/>
    </row>
    <row r="32" spans="2:12" ht="15" customHeight="1" x14ac:dyDescent="0.35">
      <c r="B32" s="240"/>
      <c r="C32" s="215"/>
      <c r="D32" s="216"/>
      <c r="E32" s="205"/>
      <c r="F32" s="205"/>
      <c r="G32" s="205"/>
      <c r="H32" s="205"/>
      <c r="I32" s="205"/>
      <c r="J32" s="205"/>
      <c r="K32" s="205"/>
      <c r="L32" s="205"/>
    </row>
    <row r="33" spans="2:12" ht="15" customHeight="1" x14ac:dyDescent="0.35">
      <c r="B33" s="240"/>
      <c r="C33" s="215"/>
      <c r="D33" s="216"/>
      <c r="E33" s="205"/>
      <c r="F33" s="205"/>
      <c r="G33" s="205"/>
      <c r="H33" s="205"/>
      <c r="I33" s="205"/>
      <c r="J33" s="205"/>
      <c r="K33" s="205"/>
      <c r="L33" s="205"/>
    </row>
    <row r="34" spans="2:12" ht="15" customHeight="1" x14ac:dyDescent="0.35">
      <c r="B34" s="240"/>
      <c r="C34" s="215"/>
      <c r="D34" s="216"/>
      <c r="E34" s="205"/>
      <c r="F34" s="205"/>
      <c r="G34" s="205"/>
      <c r="H34" s="205"/>
      <c r="I34" s="205"/>
      <c r="J34" s="205"/>
      <c r="K34" s="205"/>
      <c r="L34" s="205"/>
    </row>
    <row r="35" spans="2:12" ht="15" customHeight="1" x14ac:dyDescent="0.35">
      <c r="B35" s="240"/>
      <c r="C35" s="215"/>
      <c r="D35" s="216"/>
      <c r="E35" s="205"/>
      <c r="F35" s="205"/>
      <c r="G35" s="205"/>
      <c r="H35" s="205"/>
      <c r="I35" s="205"/>
      <c r="J35" s="205"/>
      <c r="K35" s="205"/>
      <c r="L35" s="205"/>
    </row>
    <row r="36" spans="2:12" ht="15" customHeight="1" x14ac:dyDescent="0.35">
      <c r="B36" s="240"/>
      <c r="C36" s="215"/>
      <c r="D36" s="216"/>
      <c r="E36" s="205"/>
      <c r="F36" s="205"/>
      <c r="G36" s="205"/>
      <c r="H36" s="205"/>
      <c r="I36" s="205"/>
      <c r="J36" s="205"/>
      <c r="K36" s="205"/>
      <c r="L36" s="205"/>
    </row>
    <row r="37" spans="2:12" ht="15" customHeight="1" x14ac:dyDescent="0.35">
      <c r="B37" s="240"/>
      <c r="C37" s="215"/>
      <c r="D37" s="216"/>
      <c r="E37" s="205"/>
      <c r="F37" s="205"/>
      <c r="G37" s="205"/>
      <c r="H37" s="205"/>
      <c r="I37" s="205"/>
      <c r="J37" s="205"/>
      <c r="K37" s="205"/>
      <c r="L37" s="205"/>
    </row>
    <row r="38" spans="2:12" ht="15" customHeight="1" x14ac:dyDescent="0.35">
      <c r="B38" s="240"/>
      <c r="C38" s="215"/>
      <c r="D38" s="216"/>
      <c r="E38" s="205"/>
      <c r="F38" s="205"/>
      <c r="G38" s="205"/>
      <c r="H38" s="205"/>
      <c r="I38" s="205"/>
      <c r="J38" s="205"/>
      <c r="K38" s="205"/>
      <c r="L38" s="205"/>
    </row>
    <row r="39" spans="2:12" ht="15" customHeight="1" x14ac:dyDescent="0.35">
      <c r="B39" s="240"/>
      <c r="C39" s="215"/>
      <c r="D39" s="216"/>
      <c r="E39" s="205"/>
      <c r="F39" s="205"/>
      <c r="G39" s="205"/>
      <c r="H39" s="205"/>
      <c r="I39" s="205"/>
      <c r="J39" s="205"/>
      <c r="K39" s="205"/>
      <c r="L39" s="205"/>
    </row>
    <row r="40" spans="2:12" ht="15" customHeight="1" x14ac:dyDescent="0.35">
      <c r="B40" s="240"/>
      <c r="C40" s="217"/>
      <c r="D40" s="216"/>
      <c r="E40" s="205"/>
      <c r="F40" s="205"/>
      <c r="G40" s="205"/>
      <c r="H40" s="205"/>
      <c r="I40" s="205"/>
      <c r="J40" s="205"/>
      <c r="K40" s="205"/>
      <c r="L40" s="205"/>
    </row>
    <row r="41" spans="2:12" ht="15" customHeight="1" x14ac:dyDescent="0.35">
      <c r="B41" s="240"/>
      <c r="C41" s="217"/>
      <c r="D41" s="216"/>
      <c r="E41" s="205"/>
      <c r="F41" s="205"/>
      <c r="G41" s="205"/>
      <c r="H41" s="205"/>
      <c r="I41" s="205"/>
      <c r="J41" s="205"/>
      <c r="K41" s="205"/>
      <c r="L41" s="205"/>
    </row>
    <row r="42" spans="2:12" ht="15" customHeight="1" x14ac:dyDescent="0.35">
      <c r="B42" s="240"/>
      <c r="C42" s="215"/>
      <c r="D42" s="216"/>
      <c r="E42" s="205"/>
      <c r="F42" s="205"/>
      <c r="G42" s="205"/>
      <c r="H42" s="205"/>
      <c r="I42" s="205"/>
      <c r="J42" s="205"/>
      <c r="K42" s="205"/>
      <c r="L42" s="205"/>
    </row>
    <row r="43" spans="2:12" ht="15" customHeight="1" x14ac:dyDescent="0.35">
      <c r="B43" s="240"/>
      <c r="C43" s="215"/>
      <c r="D43" s="216"/>
      <c r="E43" s="205"/>
      <c r="F43" s="205"/>
      <c r="G43" s="205"/>
      <c r="H43" s="205"/>
      <c r="I43" s="205"/>
      <c r="J43" s="205"/>
      <c r="K43" s="205"/>
      <c r="L43" s="205"/>
    </row>
    <row r="44" spans="2:12" ht="15" customHeight="1" thickBot="1" x14ac:dyDescent="0.4">
      <c r="B44" s="241"/>
      <c r="C44" s="218"/>
      <c r="D44" s="219"/>
      <c r="E44" s="205"/>
      <c r="F44" s="205"/>
      <c r="G44" s="205"/>
      <c r="H44" s="205"/>
      <c r="I44" s="205"/>
      <c r="J44" s="205"/>
      <c r="K44" s="205"/>
      <c r="L44" s="205"/>
    </row>
  </sheetData>
  <sheetProtection sheet="1" objects="1" scenarios="1" insertRows="0"/>
  <mergeCells count="2">
    <mergeCell ref="B12:B27"/>
    <mergeCell ref="B30:B44"/>
  </mergeCells>
  <conditionalFormatting sqref="D1:D10 D29:D1048576">
    <cfRule type="cellIs" dxfId="55" priority="2" operator="equal">
      <formula>"û"</formula>
    </cfRule>
  </conditionalFormatting>
  <conditionalFormatting sqref="C29">
    <cfRule type="cellIs" dxfId="54" priority="1" operator="equal">
      <formula>"û"</formula>
    </cfRule>
  </conditionalFormatting>
  <hyperlinks>
    <hyperlink ref="K12" r:id="rId1" xr:uid="{00000000-0004-0000-0600-000000000000}"/>
    <hyperlink ref="B9" r:id="rId2" xr:uid="{00000000-0004-0000-0600-000001000000}"/>
  </hyperlinks>
  <pageMargins left="0.7" right="0.7" top="0.75" bottom="0.75" header="0.3" footer="0.3"/>
  <pageSetup paperSize="9"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tabColor rgb="FFFFB047"/>
  </sheetPr>
  <dimension ref="A2:L47"/>
  <sheetViews>
    <sheetView workbookViewId="0">
      <pane ySplit="2" topLeftCell="A3" activePane="bottomLeft" state="frozen"/>
      <selection pane="bottomLeft"/>
    </sheetView>
  </sheetViews>
  <sheetFormatPr defaultColWidth="9.08984375" defaultRowHeight="14.5" x14ac:dyDescent="0.35"/>
  <cols>
    <col min="1" max="1" width="4.54296875" style="43" customWidth="1"/>
    <col min="2" max="2" width="49.6328125" style="43" customWidth="1"/>
    <col min="3" max="3" width="28.36328125" style="44" customWidth="1"/>
    <col min="4" max="4" width="28.453125" style="43" customWidth="1"/>
    <col min="5" max="6" width="17.6328125" style="44" customWidth="1"/>
    <col min="7" max="9" width="17.6328125" style="43" customWidth="1"/>
    <col min="10" max="10" width="28.08984375" style="43" customWidth="1"/>
    <col min="11" max="11" width="29.54296875" style="43" customWidth="1"/>
    <col min="12" max="12" width="22.08984375" style="43" customWidth="1"/>
    <col min="13" max="16384" width="9.08984375" style="43"/>
  </cols>
  <sheetData>
    <row r="2" spans="1:11" ht="43.5" customHeight="1" x14ac:dyDescent="0.35">
      <c r="B2" s="45" t="s">
        <v>74</v>
      </c>
    </row>
    <row r="3" spans="1:11" ht="17" x14ac:dyDescent="0.4">
      <c r="B3" s="46" t="s">
        <v>26</v>
      </c>
    </row>
    <row r="4" spans="1:11" x14ac:dyDescent="0.35">
      <c r="B4" s="43" t="s">
        <v>75</v>
      </c>
    </row>
    <row r="5" spans="1:11" x14ac:dyDescent="0.35">
      <c r="B5" s="43" t="s">
        <v>24</v>
      </c>
    </row>
    <row r="7" spans="1:11" x14ac:dyDescent="0.35">
      <c r="B7" s="61" t="str">
        <f>CONCATENATE("If you prefer to be connected to all ",B2,", go back to 'Your Markets' and select 'Yes'")</f>
        <v>If you prefer to be connected to all Aviation Markets, go back to 'Your Markets' and select 'Yes'</v>
      </c>
    </row>
    <row r="8" spans="1:11" x14ac:dyDescent="0.35">
      <c r="A8" s="188"/>
      <c r="B8" s="190"/>
      <c r="C8" s="187"/>
      <c r="D8" s="188"/>
      <c r="E8" s="187"/>
      <c r="F8" s="187"/>
      <c r="G8" s="188"/>
      <c r="H8" s="188"/>
      <c r="I8" s="188"/>
      <c r="J8" s="188"/>
      <c r="K8" s="188"/>
    </row>
    <row r="9" spans="1:11" x14ac:dyDescent="0.35">
      <c r="A9" s="222"/>
      <c r="B9" s="220" t="s">
        <v>523</v>
      </c>
      <c r="C9" s="221"/>
      <c r="D9" s="222"/>
      <c r="E9" s="223"/>
      <c r="F9" s="223"/>
      <c r="G9" s="222"/>
      <c r="H9" s="222"/>
      <c r="I9" s="222"/>
      <c r="J9" s="222"/>
      <c r="K9" s="222"/>
    </row>
    <row r="10" spans="1:11" s="188" customFormat="1" ht="15" thickBot="1" x14ac:dyDescent="0.4">
      <c r="C10" s="187"/>
      <c r="E10" s="187"/>
      <c r="F10" s="187"/>
    </row>
    <row r="11" spans="1:11" ht="35" customHeight="1" x14ac:dyDescent="0.35">
      <c r="A11" s="188"/>
      <c r="B11" s="191" t="s">
        <v>51</v>
      </c>
      <c r="C11" s="192" t="s">
        <v>50</v>
      </c>
      <c r="D11" s="193" t="s">
        <v>54</v>
      </c>
      <c r="E11" s="193" t="s">
        <v>43</v>
      </c>
      <c r="F11" s="193" t="s">
        <v>145</v>
      </c>
      <c r="G11" s="193" t="s">
        <v>38</v>
      </c>
      <c r="H11" s="193" t="s">
        <v>39</v>
      </c>
      <c r="I11" s="193" t="s">
        <v>40</v>
      </c>
      <c r="J11" s="193" t="s">
        <v>41</v>
      </c>
      <c r="K11" s="194" t="s">
        <v>48</v>
      </c>
    </row>
    <row r="12" spans="1:11" ht="15" customHeight="1" x14ac:dyDescent="0.35">
      <c r="A12" s="188"/>
      <c r="B12" s="237" t="s">
        <v>522</v>
      </c>
      <c r="C12" s="195" t="s">
        <v>55</v>
      </c>
      <c r="D12" s="195" t="s">
        <v>42</v>
      </c>
      <c r="E12" s="196">
        <v>1234</v>
      </c>
      <c r="F12" s="196"/>
      <c r="G12" s="196" t="s">
        <v>56</v>
      </c>
      <c r="H12" s="196" t="s">
        <v>57</v>
      </c>
      <c r="I12" s="196">
        <v>123456</v>
      </c>
      <c r="J12" s="195" t="s">
        <v>520</v>
      </c>
      <c r="K12" s="197" t="s">
        <v>521</v>
      </c>
    </row>
    <row r="13" spans="1:11" ht="15" customHeight="1" x14ac:dyDescent="0.35">
      <c r="A13" s="188"/>
      <c r="B13" s="238"/>
      <c r="C13" s="206"/>
      <c r="D13" s="207"/>
      <c r="E13" s="208"/>
      <c r="F13" s="208"/>
      <c r="G13" s="208"/>
      <c r="H13" s="208"/>
      <c r="I13" s="208"/>
      <c r="J13" s="207"/>
      <c r="K13" s="209"/>
    </row>
    <row r="14" spans="1:11" ht="15" customHeight="1" x14ac:dyDescent="0.35">
      <c r="A14" s="188"/>
      <c r="B14" s="238"/>
      <c r="C14" s="206"/>
      <c r="D14" s="207"/>
      <c r="E14" s="208"/>
      <c r="F14" s="208"/>
      <c r="G14" s="208"/>
      <c r="H14" s="208"/>
      <c r="I14" s="208"/>
      <c r="J14" s="207"/>
      <c r="K14" s="209"/>
    </row>
    <row r="15" spans="1:11" ht="15" customHeight="1" x14ac:dyDescent="0.35">
      <c r="A15" s="188"/>
      <c r="B15" s="238"/>
      <c r="C15" s="206"/>
      <c r="D15" s="207"/>
      <c r="E15" s="208"/>
      <c r="F15" s="208"/>
      <c r="G15" s="208"/>
      <c r="H15" s="208"/>
      <c r="I15" s="208"/>
      <c r="J15" s="207"/>
      <c r="K15" s="209"/>
    </row>
    <row r="16" spans="1:11" ht="15" customHeight="1" x14ac:dyDescent="0.35">
      <c r="A16" s="188"/>
      <c r="B16" s="238"/>
      <c r="C16" s="206"/>
      <c r="D16" s="207"/>
      <c r="E16" s="208"/>
      <c r="F16" s="208"/>
      <c r="G16" s="208"/>
      <c r="H16" s="208"/>
      <c r="I16" s="208"/>
      <c r="J16" s="207"/>
      <c r="K16" s="209"/>
    </row>
    <row r="17" spans="1:12" ht="15" customHeight="1" x14ac:dyDescent="0.35">
      <c r="A17" s="188"/>
      <c r="B17" s="238"/>
      <c r="C17" s="206"/>
      <c r="D17" s="207"/>
      <c r="E17" s="208"/>
      <c r="F17" s="208"/>
      <c r="G17" s="208"/>
      <c r="H17" s="208"/>
      <c r="I17" s="208"/>
      <c r="J17" s="207"/>
      <c r="K17" s="209"/>
    </row>
    <row r="18" spans="1:12" ht="15" customHeight="1" x14ac:dyDescent="0.35">
      <c r="A18" s="188"/>
      <c r="B18" s="238"/>
      <c r="C18" s="206"/>
      <c r="D18" s="207"/>
      <c r="E18" s="208"/>
      <c r="F18" s="208"/>
      <c r="G18" s="208"/>
      <c r="H18" s="208"/>
      <c r="I18" s="208"/>
      <c r="J18" s="207"/>
      <c r="K18" s="209"/>
    </row>
    <row r="19" spans="1:12" ht="15" customHeight="1" x14ac:dyDescent="0.35">
      <c r="A19" s="188"/>
      <c r="B19" s="238"/>
      <c r="C19" s="206"/>
      <c r="D19" s="207"/>
      <c r="E19" s="208"/>
      <c r="F19" s="208"/>
      <c r="G19" s="208"/>
      <c r="H19" s="208"/>
      <c r="I19" s="208"/>
      <c r="J19" s="207"/>
      <c r="K19" s="209"/>
    </row>
    <row r="20" spans="1:12" ht="15" customHeight="1" x14ac:dyDescent="0.35">
      <c r="A20" s="188"/>
      <c r="B20" s="238"/>
      <c r="C20" s="206"/>
      <c r="D20" s="207"/>
      <c r="E20" s="208"/>
      <c r="F20" s="208"/>
      <c r="G20" s="208"/>
      <c r="H20" s="208"/>
      <c r="I20" s="208"/>
      <c r="J20" s="207"/>
      <c r="K20" s="209"/>
    </row>
    <row r="21" spans="1:12" ht="15" customHeight="1" x14ac:dyDescent="0.35">
      <c r="A21" s="188"/>
      <c r="B21" s="238"/>
      <c r="C21" s="206"/>
      <c r="D21" s="207"/>
      <c r="E21" s="208"/>
      <c r="F21" s="208"/>
      <c r="G21" s="208"/>
      <c r="H21" s="208"/>
      <c r="I21" s="208"/>
      <c r="J21" s="207"/>
      <c r="K21" s="209"/>
    </row>
    <row r="22" spans="1:12" ht="15" customHeight="1" x14ac:dyDescent="0.35">
      <c r="A22" s="188"/>
      <c r="B22" s="238"/>
      <c r="C22" s="206"/>
      <c r="D22" s="207"/>
      <c r="E22" s="208"/>
      <c r="F22" s="208"/>
      <c r="G22" s="208"/>
      <c r="H22" s="208"/>
      <c r="I22" s="208"/>
      <c r="J22" s="207"/>
      <c r="K22" s="209"/>
    </row>
    <row r="23" spans="1:12" ht="15" customHeight="1" x14ac:dyDescent="0.35">
      <c r="A23" s="188"/>
      <c r="B23" s="238"/>
      <c r="C23" s="206"/>
      <c r="D23" s="207"/>
      <c r="E23" s="208"/>
      <c r="F23" s="208"/>
      <c r="G23" s="208"/>
      <c r="H23" s="208"/>
      <c r="I23" s="208"/>
      <c r="J23" s="207"/>
      <c r="K23" s="209"/>
    </row>
    <row r="24" spans="1:12" ht="15" customHeight="1" x14ac:dyDescent="0.35">
      <c r="A24" s="188"/>
      <c r="B24" s="238"/>
      <c r="C24" s="207"/>
      <c r="D24" s="207"/>
      <c r="E24" s="208"/>
      <c r="F24" s="208"/>
      <c r="G24" s="208"/>
      <c r="H24" s="208"/>
      <c r="I24" s="208"/>
      <c r="J24" s="207"/>
      <c r="K24" s="209"/>
    </row>
    <row r="25" spans="1:12" ht="15" customHeight="1" x14ac:dyDescent="0.35">
      <c r="A25" s="188"/>
      <c r="B25" s="238"/>
      <c r="C25" s="207"/>
      <c r="D25" s="207"/>
      <c r="E25" s="208"/>
      <c r="F25" s="208"/>
      <c r="G25" s="208"/>
      <c r="H25" s="208"/>
      <c r="I25" s="208"/>
      <c r="J25" s="207"/>
      <c r="K25" s="209"/>
    </row>
    <row r="26" spans="1:12" ht="15" customHeight="1" x14ac:dyDescent="0.35">
      <c r="A26" s="188"/>
      <c r="B26" s="238"/>
      <c r="C26" s="207"/>
      <c r="D26" s="207"/>
      <c r="E26" s="208"/>
      <c r="F26" s="208"/>
      <c r="G26" s="208"/>
      <c r="H26" s="208"/>
      <c r="I26" s="208"/>
      <c r="J26" s="207"/>
      <c r="K26" s="209"/>
    </row>
    <row r="27" spans="1:12" ht="15" thickBot="1" x14ac:dyDescent="0.4">
      <c r="A27" s="188"/>
      <c r="B27" s="239"/>
      <c r="C27" s="210"/>
      <c r="D27" s="210"/>
      <c r="E27" s="211"/>
      <c r="F27" s="211"/>
      <c r="G27" s="211"/>
      <c r="H27" s="211"/>
      <c r="I27" s="211"/>
      <c r="J27" s="210"/>
      <c r="K27" s="212"/>
    </row>
    <row r="28" spans="1:12" s="62" customFormat="1" ht="35.15" customHeight="1" thickBot="1" x14ac:dyDescent="0.4">
      <c r="A28" s="188"/>
      <c r="B28" s="198"/>
      <c r="C28" s="199"/>
      <c r="D28" s="199"/>
      <c r="E28" s="199"/>
      <c r="F28" s="199"/>
      <c r="G28" s="199"/>
      <c r="H28" s="199"/>
      <c r="I28" s="199"/>
      <c r="J28" s="199"/>
      <c r="K28" s="199"/>
      <c r="L28" s="63"/>
    </row>
    <row r="29" spans="1:12" ht="35" customHeight="1" x14ac:dyDescent="0.35">
      <c r="A29" s="204"/>
      <c r="B29" s="200" t="s">
        <v>52</v>
      </c>
      <c r="C29" s="201" t="s">
        <v>50</v>
      </c>
      <c r="D29" s="202" t="s">
        <v>49</v>
      </c>
      <c r="E29" s="203"/>
      <c r="F29" s="203"/>
      <c r="G29" s="203"/>
      <c r="H29" s="203"/>
      <c r="I29" s="203"/>
      <c r="J29" s="203"/>
      <c r="K29" s="203"/>
      <c r="L29" s="64"/>
    </row>
    <row r="30" spans="1:12" ht="15" customHeight="1" x14ac:dyDescent="0.35">
      <c r="A30" s="188"/>
      <c r="B30" s="240" t="s">
        <v>53</v>
      </c>
      <c r="C30" s="213"/>
      <c r="D30" s="214"/>
      <c r="E30" s="205"/>
      <c r="F30" s="205"/>
      <c r="G30" s="205"/>
      <c r="H30" s="205"/>
      <c r="I30" s="205"/>
      <c r="J30" s="205"/>
      <c r="K30" s="205"/>
      <c r="L30" s="64"/>
    </row>
    <row r="31" spans="1:12" ht="15" customHeight="1" x14ac:dyDescent="0.35">
      <c r="A31" s="188"/>
      <c r="B31" s="240"/>
      <c r="C31" s="215"/>
      <c r="D31" s="216"/>
      <c r="E31" s="205"/>
      <c r="F31" s="205"/>
      <c r="G31" s="205"/>
      <c r="H31" s="205"/>
      <c r="I31" s="205"/>
      <c r="J31" s="205"/>
      <c r="K31" s="205"/>
      <c r="L31" s="64"/>
    </row>
    <row r="32" spans="1:12" ht="15" customHeight="1" x14ac:dyDescent="0.35">
      <c r="A32" s="188"/>
      <c r="B32" s="240"/>
      <c r="C32" s="215"/>
      <c r="D32" s="216"/>
      <c r="E32" s="205"/>
      <c r="F32" s="205"/>
      <c r="G32" s="205"/>
      <c r="H32" s="205"/>
      <c r="I32" s="205"/>
      <c r="J32" s="205"/>
      <c r="K32" s="205"/>
      <c r="L32" s="64"/>
    </row>
    <row r="33" spans="1:12" ht="15" customHeight="1" x14ac:dyDescent="0.35">
      <c r="A33" s="188"/>
      <c r="B33" s="240"/>
      <c r="C33" s="215"/>
      <c r="D33" s="216"/>
      <c r="E33" s="205"/>
      <c r="F33" s="205"/>
      <c r="G33" s="205"/>
      <c r="H33" s="205"/>
      <c r="I33" s="205"/>
      <c r="J33" s="205"/>
      <c r="K33" s="205"/>
      <c r="L33" s="64"/>
    </row>
    <row r="34" spans="1:12" ht="15" customHeight="1" x14ac:dyDescent="0.35">
      <c r="A34" s="188"/>
      <c r="B34" s="240"/>
      <c r="C34" s="215"/>
      <c r="D34" s="216"/>
      <c r="E34" s="205"/>
      <c r="F34" s="205"/>
      <c r="G34" s="205"/>
      <c r="H34" s="205"/>
      <c r="I34" s="205"/>
      <c r="J34" s="205"/>
      <c r="K34" s="205"/>
      <c r="L34" s="64"/>
    </row>
    <row r="35" spans="1:12" ht="15" customHeight="1" x14ac:dyDescent="0.35">
      <c r="A35" s="188"/>
      <c r="B35" s="240"/>
      <c r="C35" s="215"/>
      <c r="D35" s="216"/>
      <c r="E35" s="205"/>
      <c r="F35" s="205"/>
      <c r="G35" s="205"/>
      <c r="H35" s="205"/>
      <c r="I35" s="205"/>
      <c r="J35" s="205"/>
      <c r="K35" s="205"/>
      <c r="L35" s="64"/>
    </row>
    <row r="36" spans="1:12" ht="15" customHeight="1" x14ac:dyDescent="0.35">
      <c r="A36" s="188"/>
      <c r="B36" s="240"/>
      <c r="C36" s="215"/>
      <c r="D36" s="216"/>
      <c r="E36" s="205"/>
      <c r="F36" s="205"/>
      <c r="G36" s="205"/>
      <c r="H36" s="205"/>
      <c r="I36" s="205"/>
      <c r="J36" s="205"/>
      <c r="K36" s="205"/>
      <c r="L36" s="64"/>
    </row>
    <row r="37" spans="1:12" ht="15" customHeight="1" x14ac:dyDescent="0.35">
      <c r="A37" s="188"/>
      <c r="B37" s="240"/>
      <c r="C37" s="215"/>
      <c r="D37" s="216"/>
      <c r="E37" s="205"/>
      <c r="F37" s="205"/>
      <c r="G37" s="205"/>
      <c r="H37" s="205"/>
      <c r="I37" s="205"/>
      <c r="J37" s="205"/>
      <c r="K37" s="205"/>
      <c r="L37" s="64"/>
    </row>
    <row r="38" spans="1:12" ht="15" customHeight="1" x14ac:dyDescent="0.35">
      <c r="A38" s="188"/>
      <c r="B38" s="240"/>
      <c r="C38" s="215"/>
      <c r="D38" s="216"/>
      <c r="E38" s="205"/>
      <c r="F38" s="205"/>
      <c r="G38" s="205"/>
      <c r="H38" s="205"/>
      <c r="I38" s="205"/>
      <c r="J38" s="205"/>
      <c r="K38" s="205"/>
      <c r="L38" s="64"/>
    </row>
    <row r="39" spans="1:12" ht="15" customHeight="1" x14ac:dyDescent="0.35">
      <c r="A39" s="188"/>
      <c r="B39" s="240"/>
      <c r="C39" s="215"/>
      <c r="D39" s="216"/>
      <c r="E39" s="205"/>
      <c r="F39" s="205"/>
      <c r="G39" s="205"/>
      <c r="H39" s="205"/>
      <c r="I39" s="205"/>
      <c r="J39" s="205"/>
      <c r="K39" s="205"/>
      <c r="L39" s="64"/>
    </row>
    <row r="40" spans="1:12" ht="15" customHeight="1" x14ac:dyDescent="0.35">
      <c r="A40" s="188"/>
      <c r="B40" s="240"/>
      <c r="C40" s="217"/>
      <c r="D40" s="216"/>
      <c r="E40" s="205"/>
      <c r="F40" s="205"/>
      <c r="G40" s="205"/>
      <c r="H40" s="205"/>
      <c r="I40" s="205"/>
      <c r="J40" s="205"/>
      <c r="K40" s="205"/>
      <c r="L40" s="64"/>
    </row>
    <row r="41" spans="1:12" ht="15" customHeight="1" x14ac:dyDescent="0.35">
      <c r="A41" s="188"/>
      <c r="B41" s="240"/>
      <c r="C41" s="217"/>
      <c r="D41" s="216"/>
      <c r="E41" s="205"/>
      <c r="F41" s="205"/>
      <c r="G41" s="205"/>
      <c r="H41" s="205"/>
      <c r="I41" s="205"/>
      <c r="J41" s="205"/>
      <c r="K41" s="205"/>
      <c r="L41" s="64"/>
    </row>
    <row r="42" spans="1:12" ht="15" customHeight="1" x14ac:dyDescent="0.35">
      <c r="A42" s="188"/>
      <c r="B42" s="240"/>
      <c r="C42" s="215"/>
      <c r="D42" s="216"/>
      <c r="E42" s="205"/>
      <c r="F42" s="205"/>
      <c r="G42" s="205"/>
      <c r="H42" s="205"/>
      <c r="I42" s="205"/>
      <c r="J42" s="205"/>
      <c r="K42" s="205"/>
      <c r="L42" s="64"/>
    </row>
    <row r="43" spans="1:12" ht="15" customHeight="1" x14ac:dyDescent="0.35">
      <c r="A43" s="188"/>
      <c r="B43" s="240"/>
      <c r="C43" s="215"/>
      <c r="D43" s="216"/>
      <c r="E43" s="205"/>
      <c r="F43" s="205"/>
      <c r="G43" s="205"/>
      <c r="H43" s="205"/>
      <c r="I43" s="205"/>
      <c r="J43" s="205"/>
      <c r="K43" s="205"/>
      <c r="L43" s="64"/>
    </row>
    <row r="44" spans="1:12" ht="15" thickBot="1" x14ac:dyDescent="0.4">
      <c r="A44" s="188"/>
      <c r="B44" s="241"/>
      <c r="C44" s="218"/>
      <c r="D44" s="219"/>
      <c r="E44" s="205"/>
      <c r="F44" s="205"/>
      <c r="G44" s="205"/>
      <c r="H44" s="205"/>
      <c r="I44" s="205"/>
      <c r="J44" s="205"/>
      <c r="K44" s="205"/>
    </row>
    <row r="45" spans="1:12" x14ac:dyDescent="0.35">
      <c r="A45" s="188"/>
      <c r="B45" s="188"/>
      <c r="C45" s="187"/>
      <c r="D45" s="188"/>
      <c r="E45" s="187"/>
      <c r="F45" s="187"/>
      <c r="G45" s="188"/>
      <c r="H45" s="188"/>
      <c r="I45" s="188"/>
      <c r="J45" s="188"/>
      <c r="K45" s="188"/>
    </row>
    <row r="46" spans="1:12" x14ac:dyDescent="0.35">
      <c r="A46" s="188"/>
      <c r="B46" s="188"/>
      <c r="C46" s="187"/>
      <c r="D46" s="188"/>
      <c r="E46" s="187"/>
      <c r="F46" s="187"/>
      <c r="G46" s="188"/>
      <c r="H46" s="188"/>
      <c r="I46" s="188"/>
      <c r="J46" s="188"/>
      <c r="K46" s="188"/>
    </row>
    <row r="47" spans="1:12" x14ac:dyDescent="0.35">
      <c r="A47" s="188"/>
      <c r="B47" s="188"/>
      <c r="C47" s="187"/>
      <c r="D47" s="188"/>
      <c r="E47" s="187"/>
      <c r="F47" s="187"/>
      <c r="G47" s="188"/>
      <c r="H47" s="188"/>
      <c r="I47" s="188"/>
      <c r="J47" s="188"/>
      <c r="K47" s="188"/>
    </row>
  </sheetData>
  <sheetProtection sheet="1" objects="1" scenarios="1" insertRows="0" deleteRows="0"/>
  <mergeCells count="2">
    <mergeCell ref="B12:B27"/>
    <mergeCell ref="B30:B44"/>
  </mergeCells>
  <conditionalFormatting sqref="D1:D7 D48:D1048576">
    <cfRule type="cellIs" dxfId="53" priority="7" operator="equal">
      <formula>"û"</formula>
    </cfRule>
  </conditionalFormatting>
  <conditionalFormatting sqref="D8:D9 D29:D47">
    <cfRule type="cellIs" dxfId="52" priority="3" operator="equal">
      <formula>"û"</formula>
    </cfRule>
  </conditionalFormatting>
  <conditionalFormatting sqref="C29">
    <cfRule type="cellIs" dxfId="51" priority="2" operator="equal">
      <formula>"û"</formula>
    </cfRule>
  </conditionalFormatting>
  <conditionalFormatting sqref="D10">
    <cfRule type="cellIs" dxfId="50" priority="1" operator="equal">
      <formula>"û"</formula>
    </cfRule>
  </conditionalFormatting>
  <hyperlinks>
    <hyperlink ref="K12" r:id="rId1" xr:uid="{00000000-0004-0000-0700-000000000000}"/>
    <hyperlink ref="B9" r:id="rId2"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FFB047"/>
  </sheetPr>
  <dimension ref="A2:L47"/>
  <sheetViews>
    <sheetView workbookViewId="0">
      <pane ySplit="2" topLeftCell="A3" activePane="bottomLeft" state="frozen"/>
      <selection pane="bottomLeft"/>
    </sheetView>
  </sheetViews>
  <sheetFormatPr defaultColWidth="9.08984375" defaultRowHeight="14.5" x14ac:dyDescent="0.35"/>
  <cols>
    <col min="1" max="1" width="4.54296875" style="43" customWidth="1"/>
    <col min="2" max="2" width="49.6328125" style="43" customWidth="1"/>
    <col min="3" max="3" width="28.36328125" style="44" customWidth="1"/>
    <col min="4" max="4" width="28.453125" style="43" customWidth="1"/>
    <col min="5" max="6" width="17.6328125" style="44" customWidth="1"/>
    <col min="7" max="9" width="17.6328125" style="43" customWidth="1"/>
    <col min="10" max="10" width="28.08984375" style="43" customWidth="1"/>
    <col min="11" max="11" width="29.54296875" style="43" customWidth="1"/>
    <col min="12" max="12" width="22.08984375" style="43" customWidth="1"/>
    <col min="13" max="16384" width="9.08984375" style="43"/>
  </cols>
  <sheetData>
    <row r="2" spans="1:11" ht="43.5" customHeight="1" x14ac:dyDescent="0.35">
      <c r="B2" s="45" t="s">
        <v>135</v>
      </c>
    </row>
    <row r="3" spans="1:11" ht="17" x14ac:dyDescent="0.4">
      <c r="B3" s="46" t="s">
        <v>26</v>
      </c>
    </row>
    <row r="4" spans="1:11" x14ac:dyDescent="0.35">
      <c r="B4" s="43" t="s">
        <v>130</v>
      </c>
    </row>
    <row r="5" spans="1:11" x14ac:dyDescent="0.35">
      <c r="B5" s="43" t="s">
        <v>24</v>
      </c>
    </row>
    <row r="7" spans="1:11" x14ac:dyDescent="0.35">
      <c r="B7" s="61" t="str">
        <f>CONCATENATE("If you prefer to be connected to all ",B2,", go back to 'Your Markets' and select 'Yes'")</f>
        <v>If you prefer to be connected to all Bloodstock / Livestock Markets, go back to 'Your Markets' and select 'Yes'</v>
      </c>
    </row>
    <row r="8" spans="1:11" x14ac:dyDescent="0.35">
      <c r="A8" s="188"/>
      <c r="B8" s="190"/>
      <c r="C8" s="187"/>
      <c r="D8" s="188"/>
      <c r="E8" s="187"/>
      <c r="F8" s="187"/>
      <c r="G8" s="188"/>
      <c r="H8" s="188"/>
      <c r="I8" s="188"/>
      <c r="J8" s="188"/>
      <c r="K8" s="188"/>
    </row>
    <row r="9" spans="1:11" x14ac:dyDescent="0.35">
      <c r="A9" s="222"/>
      <c r="B9" s="220" t="s">
        <v>523</v>
      </c>
      <c r="C9" s="221"/>
      <c r="D9" s="222"/>
      <c r="E9" s="223"/>
      <c r="F9" s="223"/>
      <c r="G9" s="222"/>
      <c r="H9" s="222"/>
      <c r="I9" s="222"/>
      <c r="J9" s="222"/>
      <c r="K9" s="222"/>
    </row>
    <row r="10" spans="1:11" s="188" customFormat="1" ht="15" thickBot="1" x14ac:dyDescent="0.4">
      <c r="C10" s="187"/>
      <c r="E10" s="187"/>
      <c r="F10" s="187"/>
    </row>
    <row r="11" spans="1:11" ht="35" customHeight="1" x14ac:dyDescent="0.35">
      <c r="A11" s="188"/>
      <c r="B11" s="191" t="s">
        <v>51</v>
      </c>
      <c r="C11" s="192" t="s">
        <v>50</v>
      </c>
      <c r="D11" s="193" t="s">
        <v>54</v>
      </c>
      <c r="E11" s="193" t="s">
        <v>43</v>
      </c>
      <c r="F11" s="193" t="s">
        <v>145</v>
      </c>
      <c r="G11" s="193" t="s">
        <v>38</v>
      </c>
      <c r="H11" s="193" t="s">
        <v>39</v>
      </c>
      <c r="I11" s="193" t="s">
        <v>40</v>
      </c>
      <c r="J11" s="193" t="s">
        <v>41</v>
      </c>
      <c r="K11" s="194" t="s">
        <v>48</v>
      </c>
    </row>
    <row r="12" spans="1:11" ht="15" customHeight="1" x14ac:dyDescent="0.35">
      <c r="A12" s="188"/>
      <c r="B12" s="237" t="s">
        <v>522</v>
      </c>
      <c r="C12" s="195" t="s">
        <v>55</v>
      </c>
      <c r="D12" s="195" t="s">
        <v>42</v>
      </c>
      <c r="E12" s="196">
        <v>1234</v>
      </c>
      <c r="F12" s="196"/>
      <c r="G12" s="196" t="s">
        <v>56</v>
      </c>
      <c r="H12" s="196" t="s">
        <v>57</v>
      </c>
      <c r="I12" s="196">
        <v>123456</v>
      </c>
      <c r="J12" s="195" t="s">
        <v>520</v>
      </c>
      <c r="K12" s="197" t="s">
        <v>521</v>
      </c>
    </row>
    <row r="13" spans="1:11" ht="15" customHeight="1" x14ac:dyDescent="0.35">
      <c r="A13" s="188"/>
      <c r="B13" s="238"/>
      <c r="C13" s="206"/>
      <c r="D13" s="207"/>
      <c r="E13" s="208"/>
      <c r="F13" s="208"/>
      <c r="G13" s="208"/>
      <c r="H13" s="208"/>
      <c r="I13" s="208"/>
      <c r="J13" s="207"/>
      <c r="K13" s="209"/>
    </row>
    <row r="14" spans="1:11" ht="15" customHeight="1" x14ac:dyDescent="0.35">
      <c r="A14" s="188"/>
      <c r="B14" s="238"/>
      <c r="C14" s="206"/>
      <c r="D14" s="207"/>
      <c r="E14" s="208"/>
      <c r="F14" s="208"/>
      <c r="G14" s="208"/>
      <c r="H14" s="208"/>
      <c r="I14" s="208"/>
      <c r="J14" s="207"/>
      <c r="K14" s="209"/>
    </row>
    <row r="15" spans="1:11" ht="15" customHeight="1" x14ac:dyDescent="0.35">
      <c r="A15" s="188"/>
      <c r="B15" s="238"/>
      <c r="C15" s="206"/>
      <c r="D15" s="207"/>
      <c r="E15" s="208"/>
      <c r="F15" s="208"/>
      <c r="G15" s="208"/>
      <c r="H15" s="208"/>
      <c r="I15" s="208"/>
      <c r="J15" s="207"/>
      <c r="K15" s="209"/>
    </row>
    <row r="16" spans="1:11" ht="15" customHeight="1" x14ac:dyDescent="0.35">
      <c r="A16" s="188"/>
      <c r="B16" s="238"/>
      <c r="C16" s="206"/>
      <c r="D16" s="207"/>
      <c r="E16" s="208"/>
      <c r="F16" s="208"/>
      <c r="G16" s="208"/>
      <c r="H16" s="208"/>
      <c r="I16" s="208"/>
      <c r="J16" s="207"/>
      <c r="K16" s="209"/>
    </row>
    <row r="17" spans="1:12" ht="15" customHeight="1" x14ac:dyDescent="0.35">
      <c r="A17" s="188"/>
      <c r="B17" s="238"/>
      <c r="C17" s="206"/>
      <c r="D17" s="207"/>
      <c r="E17" s="208"/>
      <c r="F17" s="208"/>
      <c r="G17" s="208"/>
      <c r="H17" s="208"/>
      <c r="I17" s="208"/>
      <c r="J17" s="207"/>
      <c r="K17" s="209"/>
    </row>
    <row r="18" spans="1:12" ht="15" customHeight="1" x14ac:dyDescent="0.35">
      <c r="A18" s="188"/>
      <c r="B18" s="238"/>
      <c r="C18" s="206"/>
      <c r="D18" s="207"/>
      <c r="E18" s="208"/>
      <c r="F18" s="208"/>
      <c r="G18" s="208"/>
      <c r="H18" s="208"/>
      <c r="I18" s="208"/>
      <c r="J18" s="207"/>
      <c r="K18" s="209"/>
    </row>
    <row r="19" spans="1:12" ht="15" customHeight="1" x14ac:dyDescent="0.35">
      <c r="A19" s="188"/>
      <c r="B19" s="238"/>
      <c r="C19" s="206"/>
      <c r="D19" s="207"/>
      <c r="E19" s="208"/>
      <c r="F19" s="208"/>
      <c r="G19" s="208"/>
      <c r="H19" s="208"/>
      <c r="I19" s="208"/>
      <c r="J19" s="207"/>
      <c r="K19" s="209"/>
    </row>
    <row r="20" spans="1:12" ht="15" customHeight="1" x14ac:dyDescent="0.35">
      <c r="A20" s="188"/>
      <c r="B20" s="238"/>
      <c r="C20" s="206"/>
      <c r="D20" s="207"/>
      <c r="E20" s="208"/>
      <c r="F20" s="208"/>
      <c r="G20" s="208"/>
      <c r="H20" s="208"/>
      <c r="I20" s="208"/>
      <c r="J20" s="207"/>
      <c r="K20" s="209"/>
    </row>
    <row r="21" spans="1:12" ht="15" customHeight="1" x14ac:dyDescent="0.35">
      <c r="A21" s="188"/>
      <c r="B21" s="238"/>
      <c r="C21" s="206"/>
      <c r="D21" s="207"/>
      <c r="E21" s="208"/>
      <c r="F21" s="208"/>
      <c r="G21" s="208"/>
      <c r="H21" s="208"/>
      <c r="I21" s="208"/>
      <c r="J21" s="207"/>
      <c r="K21" s="209"/>
    </row>
    <row r="22" spans="1:12" ht="15" customHeight="1" x14ac:dyDescent="0.35">
      <c r="A22" s="188"/>
      <c r="B22" s="238"/>
      <c r="C22" s="206"/>
      <c r="D22" s="207"/>
      <c r="E22" s="208"/>
      <c r="F22" s="208"/>
      <c r="G22" s="208"/>
      <c r="H22" s="208"/>
      <c r="I22" s="208"/>
      <c r="J22" s="207"/>
      <c r="K22" s="209"/>
    </row>
    <row r="23" spans="1:12" ht="15" customHeight="1" x14ac:dyDescent="0.35">
      <c r="A23" s="188"/>
      <c r="B23" s="238"/>
      <c r="C23" s="206"/>
      <c r="D23" s="207"/>
      <c r="E23" s="208"/>
      <c r="F23" s="208"/>
      <c r="G23" s="208"/>
      <c r="H23" s="208"/>
      <c r="I23" s="208"/>
      <c r="J23" s="207"/>
      <c r="K23" s="209"/>
    </row>
    <row r="24" spans="1:12" ht="15" customHeight="1" x14ac:dyDescent="0.35">
      <c r="A24" s="188"/>
      <c r="B24" s="238"/>
      <c r="C24" s="207"/>
      <c r="D24" s="207"/>
      <c r="E24" s="208"/>
      <c r="F24" s="208"/>
      <c r="G24" s="208"/>
      <c r="H24" s="208"/>
      <c r="I24" s="208"/>
      <c r="J24" s="207"/>
      <c r="K24" s="209"/>
    </row>
    <row r="25" spans="1:12" ht="15" customHeight="1" x14ac:dyDescent="0.35">
      <c r="A25" s="188"/>
      <c r="B25" s="238"/>
      <c r="C25" s="207"/>
      <c r="D25" s="207"/>
      <c r="E25" s="208"/>
      <c r="F25" s="208"/>
      <c r="G25" s="208"/>
      <c r="H25" s="208"/>
      <c r="I25" s="208"/>
      <c r="J25" s="207"/>
      <c r="K25" s="209"/>
    </row>
    <row r="26" spans="1:12" ht="15" customHeight="1" x14ac:dyDescent="0.35">
      <c r="A26" s="188"/>
      <c r="B26" s="238"/>
      <c r="C26" s="207"/>
      <c r="D26" s="207"/>
      <c r="E26" s="208"/>
      <c r="F26" s="208"/>
      <c r="G26" s="208"/>
      <c r="H26" s="208"/>
      <c r="I26" s="208"/>
      <c r="J26" s="207"/>
      <c r="K26" s="209"/>
    </row>
    <row r="27" spans="1:12" ht="15" thickBot="1" x14ac:dyDescent="0.4">
      <c r="A27" s="188"/>
      <c r="B27" s="239"/>
      <c r="C27" s="210"/>
      <c r="D27" s="210"/>
      <c r="E27" s="211"/>
      <c r="F27" s="211"/>
      <c r="G27" s="211"/>
      <c r="H27" s="211"/>
      <c r="I27" s="211"/>
      <c r="J27" s="210"/>
      <c r="K27" s="212"/>
    </row>
    <row r="28" spans="1:12" s="62" customFormat="1" ht="35.15" customHeight="1" thickBot="1" x14ac:dyDescent="0.4">
      <c r="A28" s="188"/>
      <c r="B28" s="198"/>
      <c r="C28" s="199"/>
      <c r="D28" s="199"/>
      <c r="E28" s="199"/>
      <c r="F28" s="199"/>
      <c r="G28" s="199"/>
      <c r="H28" s="199"/>
      <c r="I28" s="199"/>
      <c r="J28" s="199"/>
      <c r="K28" s="199"/>
      <c r="L28" s="63"/>
    </row>
    <row r="29" spans="1:12" ht="35" customHeight="1" x14ac:dyDescent="0.35">
      <c r="A29" s="204"/>
      <c r="B29" s="200" t="s">
        <v>52</v>
      </c>
      <c r="C29" s="201" t="s">
        <v>50</v>
      </c>
      <c r="D29" s="202" t="s">
        <v>49</v>
      </c>
      <c r="E29" s="203"/>
      <c r="F29" s="203"/>
      <c r="G29" s="203"/>
      <c r="H29" s="203"/>
      <c r="I29" s="203"/>
      <c r="J29" s="203"/>
      <c r="K29" s="203"/>
      <c r="L29" s="64"/>
    </row>
    <row r="30" spans="1:12" ht="15" customHeight="1" x14ac:dyDescent="0.35">
      <c r="A30" s="188"/>
      <c r="B30" s="240" t="s">
        <v>53</v>
      </c>
      <c r="C30" s="213"/>
      <c r="D30" s="214"/>
      <c r="E30" s="205"/>
      <c r="F30" s="205"/>
      <c r="G30" s="205"/>
      <c r="H30" s="205"/>
      <c r="I30" s="205"/>
      <c r="J30" s="205"/>
      <c r="K30" s="205"/>
      <c r="L30" s="64"/>
    </row>
    <row r="31" spans="1:12" ht="15" customHeight="1" x14ac:dyDescent="0.35">
      <c r="A31" s="188"/>
      <c r="B31" s="240"/>
      <c r="C31" s="215"/>
      <c r="D31" s="216"/>
      <c r="E31" s="205"/>
      <c r="F31" s="205"/>
      <c r="G31" s="205"/>
      <c r="H31" s="205"/>
      <c r="I31" s="205"/>
      <c r="J31" s="205"/>
      <c r="K31" s="205"/>
      <c r="L31" s="64"/>
    </row>
    <row r="32" spans="1:12" ht="15" customHeight="1" x14ac:dyDescent="0.35">
      <c r="A32" s="188"/>
      <c r="B32" s="240"/>
      <c r="C32" s="215"/>
      <c r="D32" s="216"/>
      <c r="E32" s="205"/>
      <c r="F32" s="205"/>
      <c r="G32" s="205"/>
      <c r="H32" s="205"/>
      <c r="I32" s="205"/>
      <c r="J32" s="205"/>
      <c r="K32" s="205"/>
      <c r="L32" s="64"/>
    </row>
    <row r="33" spans="1:12" ht="15" customHeight="1" x14ac:dyDescent="0.35">
      <c r="A33" s="188"/>
      <c r="B33" s="240"/>
      <c r="C33" s="215"/>
      <c r="D33" s="216"/>
      <c r="E33" s="205"/>
      <c r="F33" s="205"/>
      <c r="G33" s="205"/>
      <c r="H33" s="205"/>
      <c r="I33" s="205"/>
      <c r="J33" s="205"/>
      <c r="K33" s="205"/>
      <c r="L33" s="64"/>
    </row>
    <row r="34" spans="1:12" ht="15" customHeight="1" x14ac:dyDescent="0.35">
      <c r="A34" s="188"/>
      <c r="B34" s="240"/>
      <c r="C34" s="215"/>
      <c r="D34" s="216"/>
      <c r="E34" s="205"/>
      <c r="F34" s="205"/>
      <c r="G34" s="205"/>
      <c r="H34" s="205"/>
      <c r="I34" s="205"/>
      <c r="J34" s="205"/>
      <c r="K34" s="205"/>
      <c r="L34" s="64"/>
    </row>
    <row r="35" spans="1:12" ht="15" customHeight="1" x14ac:dyDescent="0.35">
      <c r="A35" s="188"/>
      <c r="B35" s="240"/>
      <c r="C35" s="215"/>
      <c r="D35" s="216"/>
      <c r="E35" s="205"/>
      <c r="F35" s="205"/>
      <c r="G35" s="205"/>
      <c r="H35" s="205"/>
      <c r="I35" s="205"/>
      <c r="J35" s="205"/>
      <c r="K35" s="205"/>
      <c r="L35" s="64"/>
    </row>
    <row r="36" spans="1:12" ht="15" customHeight="1" x14ac:dyDescent="0.35">
      <c r="A36" s="188"/>
      <c r="B36" s="240"/>
      <c r="C36" s="215"/>
      <c r="D36" s="216"/>
      <c r="E36" s="205"/>
      <c r="F36" s="205"/>
      <c r="G36" s="205"/>
      <c r="H36" s="205"/>
      <c r="I36" s="205"/>
      <c r="J36" s="205"/>
      <c r="K36" s="205"/>
      <c r="L36" s="64"/>
    </row>
    <row r="37" spans="1:12" ht="15" customHeight="1" x14ac:dyDescent="0.35">
      <c r="A37" s="188"/>
      <c r="B37" s="240"/>
      <c r="C37" s="215"/>
      <c r="D37" s="216"/>
      <c r="E37" s="205"/>
      <c r="F37" s="205"/>
      <c r="G37" s="205"/>
      <c r="H37" s="205"/>
      <c r="I37" s="205"/>
      <c r="J37" s="205"/>
      <c r="K37" s="205"/>
      <c r="L37" s="64"/>
    </row>
    <row r="38" spans="1:12" ht="15" customHeight="1" x14ac:dyDescent="0.35">
      <c r="A38" s="188"/>
      <c r="B38" s="240"/>
      <c r="C38" s="215"/>
      <c r="D38" s="216"/>
      <c r="E38" s="205"/>
      <c r="F38" s="205"/>
      <c r="G38" s="205"/>
      <c r="H38" s="205"/>
      <c r="I38" s="205"/>
      <c r="J38" s="205"/>
      <c r="K38" s="205"/>
      <c r="L38" s="64"/>
    </row>
    <row r="39" spans="1:12" ht="15" customHeight="1" x14ac:dyDescent="0.35">
      <c r="A39" s="188"/>
      <c r="B39" s="240"/>
      <c r="C39" s="215"/>
      <c r="D39" s="216"/>
      <c r="E39" s="205"/>
      <c r="F39" s="205"/>
      <c r="G39" s="205"/>
      <c r="H39" s="205"/>
      <c r="I39" s="205"/>
      <c r="J39" s="205"/>
      <c r="K39" s="205"/>
      <c r="L39" s="64"/>
    </row>
    <row r="40" spans="1:12" ht="15" customHeight="1" x14ac:dyDescent="0.35">
      <c r="A40" s="188"/>
      <c r="B40" s="240"/>
      <c r="C40" s="217"/>
      <c r="D40" s="216"/>
      <c r="E40" s="205"/>
      <c r="F40" s="205"/>
      <c r="G40" s="205"/>
      <c r="H40" s="205"/>
      <c r="I40" s="205"/>
      <c r="J40" s="205"/>
      <c r="K40" s="205"/>
      <c r="L40" s="64"/>
    </row>
    <row r="41" spans="1:12" ht="15" customHeight="1" x14ac:dyDescent="0.35">
      <c r="A41" s="188"/>
      <c r="B41" s="240"/>
      <c r="C41" s="217"/>
      <c r="D41" s="216"/>
      <c r="E41" s="205"/>
      <c r="F41" s="205"/>
      <c r="G41" s="205"/>
      <c r="H41" s="205"/>
      <c r="I41" s="205"/>
      <c r="J41" s="205"/>
      <c r="K41" s="205"/>
      <c r="L41" s="64"/>
    </row>
    <row r="42" spans="1:12" ht="15" customHeight="1" x14ac:dyDescent="0.35">
      <c r="A42" s="188"/>
      <c r="B42" s="240"/>
      <c r="C42" s="215"/>
      <c r="D42" s="216"/>
      <c r="E42" s="205"/>
      <c r="F42" s="205"/>
      <c r="G42" s="205"/>
      <c r="H42" s="205"/>
      <c r="I42" s="205"/>
      <c r="J42" s="205"/>
      <c r="K42" s="205"/>
      <c r="L42" s="64"/>
    </row>
    <row r="43" spans="1:12" ht="15" customHeight="1" x14ac:dyDescent="0.35">
      <c r="A43" s="188"/>
      <c r="B43" s="240"/>
      <c r="C43" s="215"/>
      <c r="D43" s="216"/>
      <c r="E43" s="205"/>
      <c r="F43" s="205"/>
      <c r="G43" s="205"/>
      <c r="H43" s="205"/>
      <c r="I43" s="205"/>
      <c r="J43" s="205"/>
      <c r="K43" s="205"/>
      <c r="L43" s="64"/>
    </row>
    <row r="44" spans="1:12" ht="15" thickBot="1" x14ac:dyDescent="0.4">
      <c r="A44" s="188"/>
      <c r="B44" s="241"/>
      <c r="C44" s="218"/>
      <c r="D44" s="219"/>
      <c r="E44" s="205"/>
      <c r="F44" s="205"/>
      <c r="G44" s="205"/>
      <c r="H44" s="205"/>
      <c r="I44" s="205"/>
      <c r="J44" s="205"/>
      <c r="K44" s="205"/>
    </row>
    <row r="45" spans="1:12" x14ac:dyDescent="0.35">
      <c r="A45" s="188"/>
      <c r="B45" s="188"/>
      <c r="C45" s="187"/>
      <c r="D45" s="188"/>
      <c r="E45" s="187"/>
      <c r="F45" s="187"/>
      <c r="G45" s="188"/>
      <c r="H45" s="188"/>
      <c r="I45" s="188"/>
      <c r="J45" s="188"/>
      <c r="K45" s="188"/>
    </row>
    <row r="46" spans="1:12" x14ac:dyDescent="0.35">
      <c r="A46" s="188"/>
      <c r="B46" s="188"/>
      <c r="C46" s="187"/>
      <c r="D46" s="188"/>
      <c r="E46" s="187"/>
      <c r="F46" s="187"/>
      <c r="G46" s="188"/>
      <c r="H46" s="188"/>
      <c r="I46" s="188"/>
      <c r="J46" s="188"/>
      <c r="K46" s="188"/>
    </row>
    <row r="47" spans="1:12" x14ac:dyDescent="0.35">
      <c r="A47" s="188"/>
      <c r="B47" s="188"/>
      <c r="C47" s="187"/>
      <c r="D47" s="188"/>
      <c r="E47" s="187"/>
      <c r="F47" s="187"/>
      <c r="G47" s="188"/>
      <c r="H47" s="188"/>
      <c r="I47" s="188"/>
      <c r="J47" s="188"/>
      <c r="K47" s="188"/>
    </row>
  </sheetData>
  <sheetProtection sheet="1" objects="1" scenarios="1" insertRows="0" deleteRows="0"/>
  <mergeCells count="2">
    <mergeCell ref="B12:B27"/>
    <mergeCell ref="B30:B44"/>
  </mergeCells>
  <conditionalFormatting sqref="D1:D7 D48:D1048576">
    <cfRule type="cellIs" dxfId="49" priority="4" operator="equal">
      <formula>"û"</formula>
    </cfRule>
  </conditionalFormatting>
  <conditionalFormatting sqref="D8:D9 D29:D47">
    <cfRule type="cellIs" dxfId="48" priority="3" operator="equal">
      <formula>"û"</formula>
    </cfRule>
  </conditionalFormatting>
  <conditionalFormatting sqref="C29">
    <cfRule type="cellIs" dxfId="47" priority="2" operator="equal">
      <formula>"û"</formula>
    </cfRule>
  </conditionalFormatting>
  <conditionalFormatting sqref="D10">
    <cfRule type="cellIs" dxfId="46" priority="1" operator="equal">
      <formula>"û"</formula>
    </cfRule>
  </conditionalFormatting>
  <hyperlinks>
    <hyperlink ref="K12" r:id="rId1" xr:uid="{00000000-0004-0000-0800-000000000000}"/>
    <hyperlink ref="B9" r:id="rId2" xr:uid="{00000000-0004-0000-08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Welcome (2)</vt:lpstr>
      <vt:lpstr>Welcome</vt:lpstr>
      <vt:lpstr>Checklist</vt:lpstr>
      <vt:lpstr>Your Company Details</vt:lpstr>
      <vt:lpstr>Your Classes</vt:lpstr>
      <vt:lpstr>Your Markets</vt:lpstr>
      <vt:lpstr>A&amp;H Markets</vt:lpstr>
      <vt:lpstr>Aviation Markets</vt:lpstr>
      <vt:lpstr>BL Markets</vt:lpstr>
      <vt:lpstr>Casualty Markets</vt:lpstr>
      <vt:lpstr>Construction Markets</vt:lpstr>
      <vt:lpstr>Energy Markets</vt:lpstr>
      <vt:lpstr>FPL Markets</vt:lpstr>
      <vt:lpstr>K&amp;R Markets</vt:lpstr>
      <vt:lpstr>Marine Markets</vt:lpstr>
      <vt:lpstr>PR Markets</vt:lpstr>
      <vt:lpstr>Property Markets</vt:lpstr>
      <vt:lpstr>RE Markets</vt:lpstr>
      <vt:lpstr>RI Markets</vt:lpstr>
      <vt:lpstr>Terrorism Markets</vt:lpstr>
      <vt:lpstr>Your User Details</vt:lpstr>
      <vt:lpstr>Extract Data</vt:lpstr>
      <vt:lpstr>LMS Upload</vt:lpstr>
      <vt:lpstr>Keys</vt:lpstr>
    </vt:vector>
  </TitlesOfParts>
  <Company>Lloyd's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Lacroix, Christophe</dc:creator>
  <cp:lastModifiedBy>Christophe Lacroix</cp:lastModifiedBy>
  <cp:lastPrinted>2018-10-21T13:32:40Z</cp:lastPrinted>
  <dcterms:created xsi:type="dcterms:W3CDTF">2018-10-21T13:09:28Z</dcterms:created>
  <dcterms:modified xsi:type="dcterms:W3CDTF">2020-09-07T13:40:32Z</dcterms:modified>
</cp:coreProperties>
</file>